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5195" windowHeight="8760" activeTab="0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<sst xmlns="http://schemas.openxmlformats.org/spreadsheetml/2006/main" count="290" uniqueCount="183">
  <si>
    <t>Наименование статей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</si>
  <si>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</si>
  <si>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</si>
  <si>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</si>
  <si>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0103</t>
  </si>
  <si>
    <t>Аппарат представительного органа муниципального образования</t>
  </si>
  <si>
    <t>0104</t>
  </si>
  <si>
    <t>Содержание и обеспечение деятельности местной администрации по решению вопросов местного значения</t>
  </si>
  <si>
    <t>Резервный фонд местной администрации</t>
  </si>
  <si>
    <t>Другие общегосударственные вопросы</t>
  </si>
  <si>
    <t>0300</t>
  </si>
  <si>
    <t>0500</t>
  </si>
  <si>
    <t>Благоустройство</t>
  </si>
  <si>
    <t>0503</t>
  </si>
  <si>
    <t>0700</t>
  </si>
  <si>
    <t>0800</t>
  </si>
  <si>
    <t>0801</t>
  </si>
  <si>
    <t>Периодическая печать и издательства</t>
  </si>
  <si>
    <t>Охрана семьи и детства</t>
  </si>
  <si>
    <t>(тыс. руб.)</t>
  </si>
  <si>
    <t>Код источника дохода</t>
  </si>
  <si>
    <t>Наименование  источника дохода</t>
  </si>
  <si>
    <t xml:space="preserve"> 1 00 00000 00 0000 000</t>
  </si>
  <si>
    <t>Налоговые и неналоговые доходы</t>
  </si>
  <si>
    <t>946</t>
  </si>
  <si>
    <t>2 00 00000 00 0000 000</t>
  </si>
  <si>
    <t xml:space="preserve">БЕЗВОЗМЕЗДНЫЕ ПОСТУПЛЕНИЯ 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</si>
  <si>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</si>
  <si>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</si>
  <si>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</si>
  <si>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ИТОГО ДОХОДОВ</t>
  </si>
  <si>
    <t xml:space="preserve"> ГРБС</t>
  </si>
  <si>
    <t>Код целевой статьи</t>
  </si>
  <si>
    <t>Муниципальный совет Муниципального образования Новоизмайловское</t>
  </si>
  <si>
    <t>919</t>
  </si>
  <si>
    <t xml:space="preserve"> 0102</t>
  </si>
  <si>
    <t xml:space="preserve">Глава муниципального образования </t>
  </si>
  <si>
    <t>Местная администрация Муниципального образования Новоизмайловское</t>
  </si>
  <si>
    <t xml:space="preserve">Резервные фонды </t>
  </si>
  <si>
    <t>Культура</t>
  </si>
  <si>
    <t>1004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</si>
  <si>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</si>
  <si>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</si>
  <si>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</si>
  <si>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0111</t>
  </si>
  <si>
    <t>0113</t>
  </si>
  <si>
    <t>1100</t>
  </si>
  <si>
    <t>1102</t>
  </si>
  <si>
    <t>Массовый спорт</t>
  </si>
  <si>
    <t>1202</t>
  </si>
  <si>
    <t>Формирование архивных фондов органов местного самоуправления, муниципальных учреждений и предприятий</t>
  </si>
  <si>
    <t>Расходы по уплате членских взносов на осуществление деятельности Совета муниципальных образований Санкт-Петербурга и содержание его органов</t>
  </si>
  <si>
    <t>Периодические издания, учреждённые  органами местного самоуправления</t>
  </si>
  <si>
    <t>1 13 02993 03 0100 130</t>
  </si>
  <si>
    <t>Размещение муниципального заказа</t>
  </si>
  <si>
    <t>Общеэкономические вопросы</t>
  </si>
  <si>
    <t>0401</t>
  </si>
  <si>
    <t>Участие в организации временного трудоустройства несовершеннолетних граждан в возрасте от 14 до 18 лет в свободное от учебы время, безработных граждан;  участие в организации проведения общественных оплачиваемых работ, ярмарок вакансий и учебных рабочих мест</t>
  </si>
  <si>
    <t>0400</t>
  </si>
  <si>
    <t>Профессиональная подготовка, переподготовка и повышение квалификации</t>
  </si>
  <si>
    <t>0705</t>
  </si>
  <si>
    <t>Расходы на подготовку, переподготовку и повышение квалификации выборных должностных лиц местного самоуправления, депутатов представительного органа местного самоуправления, а также муниципальных служащих и работников муниципальных учреждений</t>
  </si>
  <si>
    <t>0605</t>
  </si>
  <si>
    <t>Другие вопросы в области охраны окружающей среды</t>
  </si>
  <si>
    <t>0600</t>
  </si>
  <si>
    <t>Код раздела/ подраздела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</si>
  <si>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</si>
  <si>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</si>
  <si>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</si>
  <si>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</si>
  <si>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</si>
  <si>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</si>
  <si>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</si>
  <si>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1000</t>
  </si>
  <si>
    <t>Социальная политика</t>
  </si>
  <si>
    <t>Физическая культура и спорт</t>
  </si>
  <si>
    <t>1200</t>
  </si>
  <si>
    <t>Средства массовой информации</t>
  </si>
  <si>
    <t>(%)</t>
  </si>
  <si>
    <t>Расходы на предоставление доплат к пенсии лицам, замещавшим муниципальные должности и должности муниципальной службы</t>
  </si>
  <si>
    <t>0020000011</t>
  </si>
  <si>
    <t>0020000021</t>
  </si>
  <si>
    <t>0020000022</t>
  </si>
  <si>
    <t>0020000031</t>
  </si>
  <si>
    <t>00200G0850</t>
  </si>
  <si>
    <t>09200G0100</t>
  </si>
  <si>
    <t>0700000066</t>
  </si>
  <si>
    <t>7950000512</t>
  </si>
  <si>
    <t>7960000491</t>
  </si>
  <si>
    <t>7970000523</t>
  </si>
  <si>
    <t>Расходы на реализацию муниципальной программы "Участие в установленном порядке в мероприятиях по профилактике незаконного потребления
наркотических средств и психотропных веществ, наркомании"</t>
  </si>
  <si>
    <t>7980000534</t>
  </si>
  <si>
    <t>7990000545</t>
  </si>
  <si>
    <t>2190000092</t>
  </si>
  <si>
    <t>5100000102</t>
  </si>
  <si>
    <t>6000000161</t>
  </si>
  <si>
    <t>4100000171</t>
  </si>
  <si>
    <t>4280000181</t>
  </si>
  <si>
    <t>4310000191</t>
  </si>
  <si>
    <t>4500000567</t>
  </si>
  <si>
    <t>5050000232</t>
  </si>
  <si>
    <t>51100G0860</t>
  </si>
  <si>
    <t>51100G0870</t>
  </si>
  <si>
    <t>5120000241</t>
  </si>
  <si>
    <t>4570000251</t>
  </si>
  <si>
    <t xml:space="preserve">Код </t>
  </si>
  <si>
    <t xml:space="preserve">Наименование </t>
  </si>
  <si>
    <t>000 01 00 00 00 00 0000 000</t>
  </si>
  <si>
    <t>ИСТОЧНИКИ ВНУТРЕННЕГО ФИНАНСИРОВАНИЯ ДЕФИЦИТОВ БЮДЖЕТОВ</t>
  </si>
  <si>
    <t>000 01 05 00 00 00 0000 000</t>
  </si>
  <si>
    <t>Изменение остатков средств на счетах по учету средств бюджетов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</si>
  <si>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</si>
  <si>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</si>
  <si>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</si>
  <si>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</si>
  <si>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</si>
  <si>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</si>
  <si>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946 01 05 02 01 03 0000 510</t>
  </si>
  <si>
    <t xml:space="preserve">Увеличение прочих остатков денежных средств бюджетов внутригородских муниципальных образований городов федерального значения 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</si>
  <si>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</si>
  <si>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</si>
  <si>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</si>
  <si>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</si>
  <si>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</si>
  <si>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</si>
  <si>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946 01 05 02 01 03 0000 610</t>
  </si>
  <si>
    <t xml:space="preserve">Уменьшение прочих остатков денежных средств бюджетов внутригородских муниципальных образований городов федерального значения </t>
  </si>
  <si>
    <t>Расходы на реализацию муниципальной программы "Участие в реализации мер по профилактике дорожно-транспортного травматизма на территории Муниципального образования Новоизмайловское"</t>
  </si>
  <si>
    <t>Расходы на реализацию муниципальной программы "Участие в профилактике терроризма и экстремизма, а также в минимизации и (или) ликвидации последствий  проявления терроризма и экстремизма на территории Муниципального образования Новоизмайловское"</t>
  </si>
  <si>
    <t>0910000447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</si>
  <si>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</si>
  <si>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0930000072</t>
  </si>
  <si>
    <t>0940000469</t>
  </si>
  <si>
    <t>Расходы на реализацию муниципальной программы «Участие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 Новоизмайловское, социальную и культурную адаптацию мигрантов, профилактику межнациональных (межэтнических) конфликтов»</t>
  </si>
  <si>
    <t>7940000525</t>
  </si>
  <si>
    <t>Расходы на реализацию муниципальной программы "Участие в деятельности по профилактике правонарушений"</t>
  </si>
  <si>
    <t>Расходы на реализацию муниципальной программы "Участие в реализации мероприятий по охране здоровья граждан от воздействия окружающего табачного дыма и последствий потребления табакана территории Муниципального образования Новоизмайловское"</t>
  </si>
  <si>
    <t>Проведение подготовки и обучения неработающего населения способам защиты и действиям в чрезвычайных ситуациях</t>
  </si>
  <si>
    <t>Другие вопросы в области образования</t>
  </si>
  <si>
    <t>0709</t>
  </si>
  <si>
    <t>4510000201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</si>
  <si>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</si>
  <si>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Глава Местной администрации МО Новоизмайловское</t>
  </si>
  <si>
    <t>Смирнов Е.Э.</t>
  </si>
  <si>
    <t xml:space="preserve">Расходы на реализацию муниципальной программы "Проведение работ по военно-патриотическому воспитанию граждан" </t>
  </si>
  <si>
    <t>Расходы на реализацию муниципальной программы "Обеспечение условий для развития на территории муниципального образования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муниципального образования Новоизмайловское"</t>
  </si>
  <si>
    <t>1003</t>
  </si>
  <si>
    <t>Социальное обеспечение населения</t>
  </si>
  <si>
    <t>Расходы на реализацию муниципальной программы "Благоустройство территории Муниципального образования Новоизмайловское"</t>
  </si>
  <si>
    <t>Расходы на реализацию муниципальной программы «Организация и проведение досуговых мероприятий для жителей Муниципального образования Новоизмайловское"</t>
  </si>
  <si>
    <t xml:space="preserve">Расходы на реализацию муниципальной программы «Организация и проведение местных и участие в организации и проведении городских праздничных и иных зрелищных мероприятий» 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</si>
  <si>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внутригородских муниципальных образований городов федерального значения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</si>
  <si>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1 16 10123 01 0031 140</t>
  </si>
  <si>
    <t>2 02 30024 03 0100 150</t>
  </si>
  <si>
    <t>2 02 30024 03 0200 150</t>
  </si>
  <si>
    <t>2 02 30027 03 0100 150</t>
  </si>
  <si>
    <t>2 02 30027 03 0200 150</t>
  </si>
  <si>
    <t>Средства, составляющие восстановительную стоимость зеленых насаждений общего пользования местного значения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</si>
  <si>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Депутаты представительного органа муниципального образования</t>
  </si>
  <si>
    <t>Расходы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</t>
  </si>
  <si>
    <t>Расходы на реализацию муниципальной программы "Участие в реализации мероприятий по охране здоровья граждан от воздействия окружающего табачного дыма и последствий потребления табака на территории Муниципального образования Новоизмайловское"</t>
  </si>
  <si>
    <t>Расходы на реализацию муниципальной программы «Участие в мероприятиях по охране окружающей среды в границах муниципального образования Новоизмайловское; осуществление экологического просвещения, организация экологического воспитания и формирования экологической культуры в области обращения с твердыми коммунальными отходами»</t>
  </si>
  <si>
    <t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субвенций из бюджета Санкт-Петербурга</t>
  </si>
  <si>
    <t>2 02 15001 03 0000 150</t>
  </si>
  <si>
    <t xml:space="preserve"> 1 01 02000 01 0000 110</t>
  </si>
  <si>
    <t>Налог на доходы физических лиц</t>
  </si>
  <si>
    <t xml:space="preserve"> 01 02010 01 0000 110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</si>
  <si>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</t>
  </si>
  <si>
    <t>Дотации бюджетам внутригородских муниципальных образований городов федерального значения на выравнивание бюджетной обеспеченности из бюджета субъекта Российской Федерации</t>
  </si>
  <si>
    <t xml:space="preserve">Прочие неналоговые доходы бюджетов внутригородских муниципальных образований городов федерального значения
</t>
  </si>
  <si>
    <t xml:space="preserve"> 1 17 05030 03 0000 180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</si>
  <si>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</si>
  <si>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</si>
  <si>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Оценка ожидаемого исполнения бюджета МО Новоизмайловское по доходам в 2023 году</t>
  </si>
  <si>
    <t>Исполнено за 9 месяцев 2023 года</t>
  </si>
  <si>
    <t>Ожидаемое исполнение за 3 месяца 2023 года</t>
  </si>
  <si>
    <t>Ожидаемое исполнение за 2023 год</t>
  </si>
  <si>
    <t>Ожидаемое исполнение за 2023 год в процентном соотношении к утвержденным показателям</t>
  </si>
  <si>
    <t>Оценка ожидаемого исполнения бюджета МО Новоизмайловское по расходам за 2023 год</t>
  </si>
  <si>
    <t xml:space="preserve">Оценка ожидаемого исполнения бюджета МО Новоизмайловское по источникам финансирования дефицита местного бюджета за 2023 год                                     </t>
  </si>
  <si>
    <t>Исполнено за 9 мес. 2023 года, тыс.руб.</t>
  </si>
  <si>
    <t>Ожидаемое исполнение за 3 мес. 2023 года, тыс.руб.</t>
  </si>
  <si>
    <t>Ожидаемое исполнение за 2023 год, тыс.руб.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</si>
</sst>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</numFmts>
  <fonts count="50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13.5"/>
      <name val="Times New Roman"/>
      <family val="1"/>
    </font>
    <font>
      <i/>
      <sz val="9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13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 locked="0"/>
    </xf>
    <xf numFmtId="180" fontId="1" fillId="0" borderId="11" xfId="0" applyNumberFormat="1" applyFont="1" applyBorder="1" applyAlignment="1" applyProtection="1">
      <alignment horizontal="center" vertical="center" wrapText="1"/>
      <protection locked="0"/>
    </xf>
    <xf numFmtId="180" fontId="0" fillId="0" borderId="0" xfId="0" applyNumberFormat="1" applyAlignment="1">
      <alignment/>
    </xf>
    <xf numFmtId="49" fontId="4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180" fontId="8" fillId="0" borderId="0" xfId="0" applyNumberFormat="1" applyFont="1" applyFill="1" applyBorder="1" applyAlignment="1" applyProtection="1">
      <alignment horizontal="right" vertical="top"/>
      <protection/>
    </xf>
    <xf numFmtId="180" fontId="3" fillId="32" borderId="10" xfId="0" applyNumberFormat="1" applyFont="1" applyFill="1" applyBorder="1" applyAlignment="1" applyProtection="1">
      <alignment vertical="top"/>
      <protection/>
    </xf>
    <xf numFmtId="180" fontId="7" fillId="0" borderId="1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vertical="top" wrapText="1"/>
      <protection/>
    </xf>
    <xf numFmtId="0" fontId="11" fillId="0" borderId="0" xfId="0" applyFont="1" applyAlignment="1">
      <alignment/>
    </xf>
    <xf numFmtId="180" fontId="1" fillId="0" borderId="10" xfId="0" applyNumberFormat="1" applyFont="1" applyBorder="1" applyAlignment="1" applyProtection="1">
      <alignment horizontal="center" vertical="center" wrapText="1"/>
      <protection locked="0"/>
    </xf>
    <xf numFmtId="49" fontId="1" fillId="0" borderId="12" xfId="0" applyNumberFormat="1" applyFont="1" applyBorder="1" applyAlignment="1" applyProtection="1">
      <alignment horizontal="left" vertical="top" wrapText="1"/>
      <protection locked="0"/>
    </xf>
    <xf numFmtId="49" fontId="1" fillId="0" borderId="12" xfId="0" applyNumberFormat="1" applyFont="1" applyBorder="1" applyAlignment="1" applyProtection="1">
      <alignment horizontal="left" vertical="center" wrapText="1"/>
      <protection locked="0"/>
    </xf>
    <xf numFmtId="49" fontId="1" fillId="0" borderId="12" xfId="0" applyNumberFormat="1" applyFont="1" applyBorder="1" applyAlignment="1" applyProtection="1">
      <alignment vertical="top" wrapText="1"/>
      <protection locked="0"/>
    </xf>
    <xf numFmtId="49" fontId="1" fillId="0" borderId="12" xfId="0" applyNumberFormat="1" applyFont="1" applyFill="1" applyBorder="1" applyAlignment="1" applyProtection="1">
      <alignment horizontal="left" vertical="top" wrapText="1"/>
      <protection locked="0"/>
    </xf>
    <xf numFmtId="0" fontId="1" fillId="0" borderId="12" xfId="0" applyNumberFormat="1" applyFont="1" applyBorder="1" applyAlignment="1" applyProtection="1">
      <alignment horizontal="left" vertical="center" wrapText="1"/>
      <protection locked="0"/>
    </xf>
    <xf numFmtId="181" fontId="3" fillId="3" borderId="13" xfId="0" applyNumberFormat="1" applyFont="1" applyFill="1" applyBorder="1" applyAlignment="1" applyProtection="1">
      <alignment vertical="center" wrapText="1"/>
      <protection/>
    </xf>
    <xf numFmtId="181" fontId="3" fillId="3" borderId="14" xfId="0" applyNumberFormat="1" applyFont="1" applyFill="1" applyBorder="1" applyAlignment="1" applyProtection="1">
      <alignment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top" wrapText="1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left" vertical="top"/>
      <protection/>
    </xf>
    <xf numFmtId="3" fontId="7" fillId="0" borderId="10" xfId="0" applyNumberFormat="1" applyFont="1" applyFill="1" applyBorder="1" applyAlignment="1" applyProtection="1">
      <alignment horizontal="center" vertical="top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2" fillId="0" borderId="10" xfId="0" applyNumberFormat="1" applyFont="1" applyFill="1" applyBorder="1" applyAlignment="1" applyProtection="1">
      <alignment horizontal="center" vertical="top"/>
      <protection/>
    </xf>
    <xf numFmtId="180" fontId="2" fillId="33" borderId="10" xfId="0" applyNumberFormat="1" applyFont="1" applyFill="1" applyBorder="1" applyAlignment="1" applyProtection="1">
      <alignment vertical="top"/>
      <protection/>
    </xf>
    <xf numFmtId="49" fontId="3" fillId="0" borderId="10" xfId="0" applyNumberFormat="1" applyFont="1" applyBorder="1" applyAlignment="1" applyProtection="1">
      <alignment horizontal="center" vertical="center" wrapText="1"/>
      <protection locked="0"/>
    </xf>
    <xf numFmtId="180" fontId="1" fillId="3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5" xfId="0" applyNumberFormat="1" applyFont="1" applyBorder="1" applyAlignment="1" applyProtection="1">
      <alignment horizontal="center" vertical="center" wrapText="1"/>
      <protection locked="0"/>
    </xf>
    <xf numFmtId="49" fontId="1" fillId="0" borderId="16" xfId="0" applyNumberFormat="1" applyFont="1" applyBorder="1" applyAlignment="1" applyProtection="1">
      <alignment horizontal="center" vertical="center" wrapText="1"/>
      <protection locked="0"/>
    </xf>
    <xf numFmtId="49" fontId="1" fillId="0" borderId="17" xfId="0" applyNumberFormat="1" applyFont="1" applyBorder="1" applyAlignment="1" applyProtection="1">
      <alignment horizontal="center" vertical="center" wrapText="1"/>
      <protection locked="0"/>
    </xf>
    <xf numFmtId="49" fontId="3" fillId="0" borderId="12" xfId="0" applyNumberFormat="1" applyFont="1" applyBorder="1" applyAlignment="1" applyProtection="1">
      <alignment horizontal="center" vertical="center" wrapText="1"/>
      <protection locked="0"/>
    </xf>
    <xf numFmtId="180" fontId="1" fillId="3" borderId="1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0" xfId="0" applyNumberFormat="1" applyFont="1" applyBorder="1" applyAlignment="1" applyProtection="1">
      <alignment horizontal="left" vertical="center" wrapText="1"/>
      <protection locked="0"/>
    </xf>
    <xf numFmtId="0" fontId="1" fillId="0" borderId="12" xfId="0" applyNumberFormat="1" applyFont="1" applyFill="1" applyBorder="1" applyAlignment="1" applyProtection="1">
      <alignment horizontal="left" vertical="top" wrapText="1"/>
      <protection locked="0"/>
    </xf>
    <xf numFmtId="49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8" xfId="0" applyNumberFormat="1" applyFont="1" applyBorder="1" applyAlignment="1" applyProtection="1">
      <alignment horizontal="center" vertical="center" wrapText="1"/>
      <protection locked="0"/>
    </xf>
    <xf numFmtId="49" fontId="1" fillId="0" borderId="12" xfId="0" applyNumberFormat="1" applyFont="1" applyBorder="1" applyAlignment="1" applyProtection="1">
      <alignment horizontal="center" vertical="center" wrapText="1"/>
      <protection locked="0"/>
    </xf>
    <xf numFmtId="2" fontId="1" fillId="0" borderId="12" xfId="0" applyNumberFormat="1" applyFont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Border="1" applyAlignment="1" applyProtection="1">
      <alignment horizontal="center" vertical="center" wrapText="1"/>
      <protection locked="0"/>
    </xf>
    <xf numFmtId="18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5" xfId="0" applyNumberFormat="1" applyFont="1" applyBorder="1" applyAlignment="1" applyProtection="1">
      <alignment horizontal="center" vertical="center" wrapText="1"/>
      <protection locked="0"/>
    </xf>
    <xf numFmtId="49" fontId="3" fillId="0" borderId="16" xfId="0" applyNumberFormat="1" applyFont="1" applyBorder="1" applyAlignment="1" applyProtection="1">
      <alignment horizontal="center" vertical="center" wrapText="1"/>
      <protection locked="0"/>
    </xf>
    <xf numFmtId="0" fontId="1" fillId="0" borderId="16" xfId="0" applyFont="1" applyFill="1" applyBorder="1" applyAlignment="1" applyProtection="1">
      <alignment horizontal="center" vertical="center" wrapText="1"/>
      <protection locked="0"/>
    </xf>
    <xf numFmtId="0" fontId="1" fillId="0" borderId="17" xfId="0" applyFont="1" applyFill="1" applyBorder="1" applyAlignment="1" applyProtection="1">
      <alignment horizontal="center" vertical="center" wrapText="1"/>
      <protection locked="0"/>
    </xf>
    <xf numFmtId="49" fontId="2" fillId="0" borderId="12" xfId="0" applyNumberFormat="1" applyFont="1" applyBorder="1" applyAlignment="1" applyProtection="1">
      <alignment horizontal="center" vertical="center" wrapText="1"/>
      <protection locked="0"/>
    </xf>
    <xf numFmtId="180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180" fontId="9" fillId="0" borderId="13" xfId="0" applyNumberFormat="1" applyFont="1" applyFill="1" applyBorder="1" applyAlignment="1" applyProtection="1">
      <alignment horizontal="center" vertical="center" wrapText="1"/>
      <protection/>
    </xf>
    <xf numFmtId="180" fontId="9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Border="1" applyAlignment="1">
      <alignment wrapText="1"/>
    </xf>
    <xf numFmtId="0" fontId="15" fillId="0" borderId="0" xfId="0" applyFont="1" applyAlignment="1">
      <alignment/>
    </xf>
    <xf numFmtId="0" fontId="0" fillId="0" borderId="0" xfId="0" applyBorder="1" applyAlignment="1">
      <alignment/>
    </xf>
    <xf numFmtId="18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>
      <alignment/>
    </xf>
    <xf numFmtId="3" fontId="4" fillId="0" borderId="20" xfId="0" applyNumberFormat="1" applyFont="1" applyFill="1" applyBorder="1" applyAlignment="1" applyProtection="1">
      <alignment horizontal="center" vertical="top"/>
      <protection/>
    </xf>
    <xf numFmtId="0" fontId="4" fillId="0" borderId="20" xfId="0" applyNumberFormat="1" applyFont="1" applyFill="1" applyBorder="1" applyAlignment="1" applyProtection="1">
      <alignment vertical="top" wrapText="1"/>
      <protection/>
    </xf>
    <xf numFmtId="3" fontId="8" fillId="0" borderId="10" xfId="0" applyNumberFormat="1" applyFont="1" applyFill="1" applyBorder="1" applyAlignment="1" applyProtection="1">
      <alignment horizontal="center" vertical="top"/>
      <protection/>
    </xf>
    <xf numFmtId="0" fontId="8" fillId="0" borderId="10" xfId="0" applyNumberFormat="1" applyFont="1" applyFill="1" applyBorder="1" applyAlignment="1" applyProtection="1">
      <alignment vertical="top" wrapText="1"/>
      <protection/>
    </xf>
    <xf numFmtId="180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180" fontId="1" fillId="34" borderId="10" xfId="0" applyNumberFormat="1" applyFont="1" applyFill="1" applyBorder="1" applyAlignment="1" applyProtection="1">
      <alignment horizontal="center" vertical="center" wrapText="1"/>
      <protection locked="0"/>
    </xf>
    <xf numFmtId="180" fontId="0" fillId="0" borderId="0" xfId="0" applyNumberFormat="1" applyBorder="1" applyAlignment="1">
      <alignment/>
    </xf>
    <xf numFmtId="49" fontId="4" fillId="0" borderId="0" xfId="0" applyNumberFormat="1" applyFont="1" applyFill="1" applyBorder="1" applyAlignment="1" applyProtection="1">
      <alignment horizontal="right" vertical="top" wrapText="1"/>
      <protection/>
    </xf>
    <xf numFmtId="0" fontId="10" fillId="0" borderId="21" xfId="0" applyNumberFormat="1" applyFont="1" applyFill="1" applyBorder="1" applyAlignment="1" applyProtection="1">
      <alignment horizontal="center" vertical="top"/>
      <protection/>
    </xf>
    <xf numFmtId="0" fontId="0" fillId="0" borderId="0" xfId="0" applyAlignment="1">
      <alignment horizontal="center" vertical="top"/>
    </xf>
    <xf numFmtId="49" fontId="9" fillId="0" borderId="22" xfId="0" applyNumberFormat="1" applyFont="1" applyBorder="1" applyAlignment="1" applyProtection="1">
      <alignment horizontal="left" vertical="center" wrapText="1"/>
      <protection locked="0"/>
    </xf>
    <xf numFmtId="49" fontId="9" fillId="0" borderId="13" xfId="0" applyNumberFormat="1" applyFont="1" applyBorder="1" applyAlignment="1" applyProtection="1">
      <alignment horizontal="left" vertical="center" wrapText="1"/>
      <protection locked="0"/>
    </xf>
    <xf numFmtId="0" fontId="10" fillId="0" borderId="0" xfId="0" applyNumberFormat="1" applyFont="1" applyFill="1" applyBorder="1" applyAlignment="1" applyProtection="1">
      <alignment horizontal="center" vertical="top" wrapText="1"/>
      <protection/>
    </xf>
    <xf numFmtId="49" fontId="3" fillId="0" borderId="22" xfId="0" applyNumberFormat="1" applyFont="1" applyBorder="1" applyAlignment="1" applyProtection="1">
      <alignment horizontal="left" vertical="center" wrapText="1"/>
      <protection locked="0"/>
    </xf>
    <xf numFmtId="49" fontId="3" fillId="0" borderId="13" xfId="0" applyNumberFormat="1" applyFont="1" applyBorder="1" applyAlignment="1" applyProtection="1">
      <alignment horizontal="left" vertical="center" wrapText="1"/>
      <protection locked="0"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tabSelected="1" zoomScalePageLayoutView="0" workbookViewId="0" topLeftCell="A11">
      <selection activeCell="E13" sqref="E13:E16"/>
    </sheetView>
  </sheetViews>
  <sheetFormatPr defaultColWidth="9.00390625" defaultRowHeight="12.75"/>
  <cols>
    <col min="1" max="1" width="23.375" style="0" customWidth="1"/>
    <col min="2" max="2" width="42.75390625" style="0" customWidth="1"/>
    <col min="3" max="3" width="15.125" style="0" customWidth="1"/>
    <col min="4" max="4" width="13.25390625" style="0" customWidth="1"/>
    <col min="5" max="5" width="14.25390625" style="0" customWidth="1"/>
    <col min="6" max="6" width="17.875" style="0" customWidth="1"/>
  </cols>
  <sheetData>
    <row r="1" spans="1:4" ht="10.5" customHeight="1" hidden="1">
      <c r="A1" s="6"/>
      <c r="B1" s="65"/>
      <c r="C1" s="65"/>
      <c r="D1" s="1"/>
    </row>
    <row r="2" spans="1:6" ht="28.5" customHeight="1">
      <c r="A2" s="66" t="s">
        <v>173</v>
      </c>
      <c r="B2" s="67"/>
      <c r="C2" s="67"/>
      <c r="D2" s="67"/>
      <c r="E2" s="67"/>
      <c r="F2" s="67"/>
    </row>
    <row r="3" spans="1:7" ht="17.25">
      <c r="A3" s="1"/>
      <c r="B3" s="1"/>
      <c r="C3" s="2" t="s">
        <v>19</v>
      </c>
      <c r="D3" s="2" t="s">
        <v>19</v>
      </c>
      <c r="E3" s="2" t="s">
        <v>19</v>
      </c>
      <c r="F3" s="2" t="s">
        <v>78</v>
      </c>
      <c r="G3" s="8"/>
    </row>
    <row r="4" spans="1:10" ht="116.25" customHeight="1">
      <c r="A4" s="23" t="s">
        <v>20</v>
      </c>
      <c r="B4" s="24" t="s">
        <v>21</v>
      </c>
      <c r="C4" s="23" t="s">
        <v>174</v>
      </c>
      <c r="D4" s="23" t="s">
        <v>175</v>
      </c>
      <c r="E4" s="23" t="s">
        <v>176</v>
      </c>
      <c r="F4" s="23" t="s">
        <v>177</v>
      </c>
      <c r="I4" s="9"/>
      <c r="J4" s="9"/>
    </row>
    <row r="5" spans="1:11" ht="27.75" customHeight="1">
      <c r="A5" s="23" t="s">
        <v>22</v>
      </c>
      <c r="B5" s="25" t="s">
        <v>23</v>
      </c>
      <c r="C5" s="11">
        <f>C6+C8+C9+C10</f>
        <v>9486.5</v>
      </c>
      <c r="D5" s="11">
        <f>D6+D8+D9+D10</f>
        <v>3498.5</v>
      </c>
      <c r="E5" s="11">
        <f aca="true" t="shared" si="0" ref="E5:E16">C5+D5</f>
        <v>12985</v>
      </c>
      <c r="F5" s="11">
        <f>E5/14327.5*100</f>
        <v>90.62990752050253</v>
      </c>
      <c r="J5" s="5"/>
      <c r="K5" s="5"/>
    </row>
    <row r="6" spans="1:6" ht="12.75">
      <c r="A6" s="58" t="s">
        <v>164</v>
      </c>
      <c r="B6" s="59" t="s">
        <v>165</v>
      </c>
      <c r="C6" s="12">
        <f>C7</f>
        <v>9299.4</v>
      </c>
      <c r="D6" s="12">
        <f>D7</f>
        <v>3498.5</v>
      </c>
      <c r="E6" s="12">
        <f t="shared" si="0"/>
        <v>12797.9</v>
      </c>
      <c r="F6" s="12">
        <f>F7</f>
        <v>98.80259399366942</v>
      </c>
    </row>
    <row r="7" spans="1:9" ht="78.75">
      <c r="A7" s="60" t="s">
        <v>166</v>
      </c>
      <c r="B7" s="61" t="s">
        <v>167</v>
      </c>
      <c r="C7" s="12">
        <v>9299.4</v>
      </c>
      <c r="D7" s="12">
        <v>3498.5</v>
      </c>
      <c r="E7" s="12">
        <f t="shared" si="0"/>
        <v>12797.9</v>
      </c>
      <c r="F7" s="12">
        <f>E7/12953*100</f>
        <v>98.80259399366942</v>
      </c>
      <c r="G7" s="5"/>
      <c r="H7" s="5"/>
      <c r="I7" s="5"/>
    </row>
    <row r="8" spans="1:6" ht="61.5" customHeight="1">
      <c r="A8" s="26" t="s">
        <v>53</v>
      </c>
      <c r="B8" s="7" t="s">
        <v>157</v>
      </c>
      <c r="C8" s="12">
        <v>157.2</v>
      </c>
      <c r="D8" s="12">
        <v>0</v>
      </c>
      <c r="E8" s="12">
        <f t="shared" si="0"/>
        <v>157.2</v>
      </c>
      <c r="F8" s="12">
        <f>E8/980*100</f>
        <v>16.04081632653061</v>
      </c>
    </row>
    <row r="9" spans="1:9" ht="128.25" customHeight="1">
      <c r="A9" s="26" t="s">
        <v>152</v>
      </c>
      <c r="B9" s="7" t="s">
        <v>151</v>
      </c>
      <c r="C9" s="12">
        <v>1.4</v>
      </c>
      <c r="D9" s="12">
        <v>0</v>
      </c>
      <c r="E9" s="12">
        <f t="shared" si="0"/>
        <v>1.4</v>
      </c>
      <c r="F9" s="12">
        <f>E9/394.5*100</f>
        <v>0.3548795944233206</v>
      </c>
      <c r="I9" s="5"/>
    </row>
    <row r="10" spans="1:6" ht="39" customHeight="1">
      <c r="A10" s="26" t="s">
        <v>170</v>
      </c>
      <c r="B10" s="7" t="s">
        <v>169</v>
      </c>
      <c r="C10" s="12">
        <v>28.5</v>
      </c>
      <c r="D10" s="12">
        <v>0</v>
      </c>
      <c r="E10" s="12">
        <f>C10+D10</f>
        <v>28.5</v>
      </c>
      <c r="F10" s="12"/>
    </row>
    <row r="11" spans="1:6" ht="28.5">
      <c r="A11" s="23" t="s">
        <v>25</v>
      </c>
      <c r="B11" s="13" t="s">
        <v>26</v>
      </c>
      <c r="C11" s="11">
        <f>C13+C14+C15+C16+C12</f>
        <v>125304.5</v>
      </c>
      <c r="D11" s="11">
        <f>D13+D14+D15+D16+D12</f>
        <v>42731.3</v>
      </c>
      <c r="E11" s="11">
        <f>E13+E14+E15+E16+E12</f>
        <v>168035.8</v>
      </c>
      <c r="F11" s="11">
        <f>E11/168616.9*100</f>
        <v>99.65537262279166</v>
      </c>
    </row>
    <row r="12" spans="1:10" ht="48.75" customHeight="1">
      <c r="A12" s="27" t="s">
        <v>163</v>
      </c>
      <c r="B12" s="7" t="s">
        <v>168</v>
      </c>
      <c r="C12" s="12">
        <v>100858.5</v>
      </c>
      <c r="D12" s="12">
        <v>33618.9</v>
      </c>
      <c r="E12" s="12">
        <f>C12+D12</f>
        <v>134477.4</v>
      </c>
      <c r="F12" s="12">
        <f>E12/134477.4*100</f>
        <v>100</v>
      </c>
      <c r="G12" s="5"/>
      <c r="H12" s="10"/>
      <c r="J12" s="5"/>
    </row>
    <row r="13" spans="1:10" ht="60" customHeight="1">
      <c r="A13" s="27" t="s">
        <v>153</v>
      </c>
      <c r="B13" s="7" t="s">
        <v>27</v>
      </c>
      <c r="C13" s="12">
        <v>3531</v>
      </c>
      <c r="D13" s="12">
        <v>1764.1</v>
      </c>
      <c r="E13" s="12">
        <f t="shared" si="0"/>
        <v>5295.1</v>
      </c>
      <c r="F13" s="12">
        <f>E13/5714.5*100</f>
        <v>92.66077522092922</v>
      </c>
      <c r="G13" s="5"/>
      <c r="H13" s="10"/>
      <c r="I13" s="5"/>
      <c r="J13" s="5"/>
    </row>
    <row r="14" spans="1:8" ht="78.75">
      <c r="A14" s="27" t="s">
        <v>154</v>
      </c>
      <c r="B14" s="7" t="s">
        <v>28</v>
      </c>
      <c r="C14" s="12">
        <v>8.8</v>
      </c>
      <c r="D14" s="12">
        <v>0</v>
      </c>
      <c r="E14" s="12">
        <f t="shared" si="0"/>
        <v>8.8</v>
      </c>
      <c r="F14" s="12">
        <f>E14/8.8*100</f>
        <v>100</v>
      </c>
      <c r="H14" s="10"/>
    </row>
    <row r="15" spans="1:9" ht="33.75">
      <c r="A15" s="27" t="s">
        <v>155</v>
      </c>
      <c r="B15" s="7" t="s">
        <v>29</v>
      </c>
      <c r="C15" s="12">
        <v>14139.2</v>
      </c>
      <c r="D15" s="12">
        <v>4210.5</v>
      </c>
      <c r="E15" s="12">
        <f t="shared" si="0"/>
        <v>18349.7</v>
      </c>
      <c r="F15" s="12">
        <f>E15/18511.4*100</f>
        <v>99.12648422053437</v>
      </c>
      <c r="G15" s="5"/>
      <c r="H15" s="10"/>
      <c r="I15" s="5"/>
    </row>
    <row r="16" spans="1:9" ht="33.75">
      <c r="A16" s="27" t="s">
        <v>156</v>
      </c>
      <c r="B16" s="7" t="s">
        <v>43</v>
      </c>
      <c r="C16" s="12">
        <v>6767</v>
      </c>
      <c r="D16" s="12">
        <v>3137.8</v>
      </c>
      <c r="E16" s="12">
        <f t="shared" si="0"/>
        <v>9904.8</v>
      </c>
      <c r="F16" s="12">
        <f>E16/9904.8*100</f>
        <v>100</v>
      </c>
      <c r="G16" s="5"/>
      <c r="H16" s="10"/>
      <c r="I16" s="5"/>
    </row>
    <row r="17" spans="1:6" ht="14.25">
      <c r="A17" s="28"/>
      <c r="B17" s="25" t="s">
        <v>30</v>
      </c>
      <c r="C17" s="29">
        <f>C5+C11</f>
        <v>134791</v>
      </c>
      <c r="D17" s="29">
        <f>D5+D11</f>
        <v>46229.8</v>
      </c>
      <c r="E17" s="29">
        <f>E5+E11</f>
        <v>181020.8</v>
      </c>
      <c r="F17" s="29">
        <f>E17/182944.4*100</f>
        <v>98.94853299691053</v>
      </c>
    </row>
    <row r="32" ht="12.75">
      <c r="G32" s="5"/>
    </row>
  </sheetData>
  <sheetProtection/>
  <mergeCells count="2">
    <mergeCell ref="B1:C1"/>
    <mergeCell ref="A2:F2"/>
  </mergeCells>
  <printOptions/>
  <pageMargins left="0.7874015748031497" right="0.7874015748031497" top="0.3937007874015748" bottom="0.1968503937007874" header="0.5118110236220472" footer="0.5118110236220472"/>
  <pageSetup fitToHeight="4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75"/>
  <sheetViews>
    <sheetView zoomScalePageLayoutView="0" workbookViewId="0" topLeftCell="A58">
      <selection activeCell="F34" sqref="F34"/>
    </sheetView>
  </sheetViews>
  <sheetFormatPr defaultColWidth="9.00390625" defaultRowHeight="12.75"/>
  <cols>
    <col min="1" max="1" width="31.875" style="0" customWidth="1"/>
    <col min="2" max="2" width="6.625" style="0" customWidth="1"/>
    <col min="3" max="3" width="9.625" style="0" customWidth="1"/>
    <col min="4" max="4" width="12.25390625" style="0" customWidth="1"/>
    <col min="5" max="5" width="12.875" style="0" customWidth="1"/>
    <col min="6" max="6" width="13.75390625" style="0" customWidth="1"/>
    <col min="7" max="7" width="12.375" style="0" customWidth="1"/>
    <col min="8" max="8" width="17.875" style="0" customWidth="1"/>
  </cols>
  <sheetData>
    <row r="1" spans="1:8" s="14" customFormat="1" ht="28.5" customHeight="1">
      <c r="A1" s="70" t="s">
        <v>178</v>
      </c>
      <c r="B1" s="70"/>
      <c r="C1" s="70"/>
      <c r="D1" s="70"/>
      <c r="E1" s="70"/>
      <c r="F1" s="70"/>
      <c r="G1" s="70"/>
      <c r="H1" s="70"/>
    </row>
    <row r="2" spans="1:8" ht="19.5" customHeight="1" thickBot="1">
      <c r="A2" s="9"/>
      <c r="B2" s="9"/>
      <c r="C2" s="9"/>
      <c r="D2" s="9"/>
      <c r="E2" s="2" t="s">
        <v>19</v>
      </c>
      <c r="F2" s="2" t="s">
        <v>19</v>
      </c>
      <c r="G2" s="2" t="s">
        <v>19</v>
      </c>
      <c r="H2" s="2" t="s">
        <v>78</v>
      </c>
    </row>
    <row r="3" spans="1:8" ht="90.75" customHeight="1">
      <c r="A3" s="32" t="s">
        <v>0</v>
      </c>
      <c r="B3" s="33" t="s">
        <v>31</v>
      </c>
      <c r="C3" s="33" t="s">
        <v>65</v>
      </c>
      <c r="D3" s="33" t="s">
        <v>32</v>
      </c>
      <c r="E3" s="33" t="s">
        <v>174</v>
      </c>
      <c r="F3" s="33" t="s">
        <v>175</v>
      </c>
      <c r="G3" s="33" t="s">
        <v>176</v>
      </c>
      <c r="H3" s="34" t="s">
        <v>177</v>
      </c>
    </row>
    <row r="4" spans="1:8" ht="45" customHeight="1">
      <c r="A4" s="35" t="s">
        <v>33</v>
      </c>
      <c r="B4" s="30" t="s">
        <v>34</v>
      </c>
      <c r="C4" s="3"/>
      <c r="D4" s="3"/>
      <c r="E4" s="31">
        <f>E5</f>
        <v>6079</v>
      </c>
      <c r="F4" s="31">
        <f>F5</f>
        <v>3716.5</v>
      </c>
      <c r="G4" s="31">
        <f>E4+F4</f>
        <v>9795.5</v>
      </c>
      <c r="H4" s="36">
        <f>G4/10093.3*100</f>
        <v>97.04952790464962</v>
      </c>
    </row>
    <row r="5" spans="1:8" ht="23.25" customHeight="1">
      <c r="A5" s="17" t="s">
        <v>66</v>
      </c>
      <c r="B5" s="3" t="s">
        <v>34</v>
      </c>
      <c r="C5" s="3" t="s">
        <v>1</v>
      </c>
      <c r="D5" s="3"/>
      <c r="E5" s="15">
        <f>E6+E8+E11</f>
        <v>6079</v>
      </c>
      <c r="F5" s="15">
        <f>F6+F8+F11</f>
        <v>3716.5</v>
      </c>
      <c r="G5" s="15">
        <f>E5+F5</f>
        <v>9795.5</v>
      </c>
      <c r="H5" s="4">
        <f>G5/10093.3*100</f>
        <v>97.04952790464962</v>
      </c>
    </row>
    <row r="6" spans="1:8" ht="53.25" customHeight="1">
      <c r="A6" s="17" t="s">
        <v>2</v>
      </c>
      <c r="B6" s="3" t="s">
        <v>34</v>
      </c>
      <c r="C6" s="3" t="s">
        <v>35</v>
      </c>
      <c r="D6" s="3"/>
      <c r="E6" s="15">
        <f>E7</f>
        <v>1174.7</v>
      </c>
      <c r="F6" s="15">
        <f>F7</f>
        <v>597.5</v>
      </c>
      <c r="G6" s="15">
        <f aca="true" t="shared" si="0" ref="G6:G12">E6+F6</f>
        <v>1772.2</v>
      </c>
      <c r="H6" s="4">
        <f>H7</f>
        <v>99.99435761439938</v>
      </c>
    </row>
    <row r="7" spans="1:13" ht="18.75" customHeight="1">
      <c r="A7" s="17" t="s">
        <v>36</v>
      </c>
      <c r="B7" s="3" t="s">
        <v>34</v>
      </c>
      <c r="C7" s="3" t="s">
        <v>3</v>
      </c>
      <c r="D7" s="3" t="s">
        <v>80</v>
      </c>
      <c r="E7" s="15">
        <v>1174.7</v>
      </c>
      <c r="F7" s="15">
        <v>597.5</v>
      </c>
      <c r="G7" s="15">
        <f t="shared" si="0"/>
        <v>1772.2</v>
      </c>
      <c r="H7" s="4">
        <f>G7/1772.3*100</f>
        <v>99.99435761439938</v>
      </c>
      <c r="I7" s="5"/>
      <c r="J7" s="5"/>
      <c r="L7" s="5"/>
      <c r="M7" s="5"/>
    </row>
    <row r="8" spans="1:8" ht="69" customHeight="1">
      <c r="A8" s="17" t="s">
        <v>41</v>
      </c>
      <c r="B8" s="3" t="s">
        <v>34</v>
      </c>
      <c r="C8" s="3" t="s">
        <v>4</v>
      </c>
      <c r="D8" s="3"/>
      <c r="E8" s="15">
        <f>E9+E10</f>
        <v>4803.3</v>
      </c>
      <c r="F8" s="15">
        <f>F9+F10</f>
        <v>3092</v>
      </c>
      <c r="G8" s="15">
        <f>E8+F8</f>
        <v>7895.3</v>
      </c>
      <c r="H8" s="4">
        <f>G8/8193*100</f>
        <v>96.36641035029903</v>
      </c>
    </row>
    <row r="9" spans="1:12" ht="31.5" customHeight="1">
      <c r="A9" s="17" t="s">
        <v>158</v>
      </c>
      <c r="B9" s="3" t="s">
        <v>34</v>
      </c>
      <c r="C9" s="3" t="s">
        <v>4</v>
      </c>
      <c r="D9" s="3" t="s">
        <v>81</v>
      </c>
      <c r="E9" s="15">
        <v>1006</v>
      </c>
      <c r="F9" s="15">
        <v>839</v>
      </c>
      <c r="G9" s="15">
        <f t="shared" si="0"/>
        <v>1845</v>
      </c>
      <c r="H9" s="4">
        <f>G9/1845.2*100</f>
        <v>99.98916106655105</v>
      </c>
      <c r="J9" s="5"/>
      <c r="L9" s="5"/>
    </row>
    <row r="10" spans="1:12" ht="29.25" customHeight="1">
      <c r="A10" s="16" t="s">
        <v>5</v>
      </c>
      <c r="B10" s="3" t="s">
        <v>34</v>
      </c>
      <c r="C10" s="3" t="s">
        <v>4</v>
      </c>
      <c r="D10" s="3" t="s">
        <v>82</v>
      </c>
      <c r="E10" s="15">
        <v>3797.3</v>
      </c>
      <c r="F10" s="15">
        <v>2253</v>
      </c>
      <c r="G10" s="15">
        <f t="shared" si="0"/>
        <v>6050.3</v>
      </c>
      <c r="H10" s="4">
        <f>G10/6347.8*100</f>
        <v>95.31333690412427</v>
      </c>
      <c r="I10" s="5"/>
      <c r="L10" s="5"/>
    </row>
    <row r="11" spans="1:8" ht="26.25" customHeight="1">
      <c r="A11" s="16" t="s">
        <v>9</v>
      </c>
      <c r="B11" s="3" t="s">
        <v>24</v>
      </c>
      <c r="C11" s="3" t="s">
        <v>45</v>
      </c>
      <c r="D11" s="3"/>
      <c r="E11" s="15">
        <f>E12</f>
        <v>101</v>
      </c>
      <c r="F11" s="15">
        <f>F12</f>
        <v>27</v>
      </c>
      <c r="G11" s="15">
        <f t="shared" si="0"/>
        <v>128</v>
      </c>
      <c r="H11" s="4">
        <f>H12</f>
        <v>100</v>
      </c>
    </row>
    <row r="12" spans="1:8" ht="53.25" customHeight="1">
      <c r="A12" s="17" t="s">
        <v>51</v>
      </c>
      <c r="B12" s="3" t="s">
        <v>34</v>
      </c>
      <c r="C12" s="3" t="s">
        <v>45</v>
      </c>
      <c r="D12" s="3" t="s">
        <v>129</v>
      </c>
      <c r="E12" s="15">
        <v>101</v>
      </c>
      <c r="F12" s="15">
        <v>27</v>
      </c>
      <c r="G12" s="15">
        <f t="shared" si="0"/>
        <v>128</v>
      </c>
      <c r="H12" s="4">
        <f>G12/128*100</f>
        <v>100</v>
      </c>
    </row>
    <row r="13" spans="1:8" ht="46.5" customHeight="1">
      <c r="A13" s="35" t="s">
        <v>37</v>
      </c>
      <c r="B13" s="30" t="s">
        <v>24</v>
      </c>
      <c r="C13" s="3"/>
      <c r="D13" s="3"/>
      <c r="E13" s="31">
        <f>E14+E26+E29+E32+E36+E38+E49+E53+E59+E62</f>
        <v>97985.2</v>
      </c>
      <c r="F13" s="31">
        <f>F14+F26+F29+F32+F38+F49+F53+F59+F62</f>
        <v>78493.20000000001</v>
      </c>
      <c r="G13" s="31">
        <f>E13+F13</f>
        <v>176478.40000000002</v>
      </c>
      <c r="H13" s="36">
        <f>G13/178190.6*100</f>
        <v>99.0391187862884</v>
      </c>
    </row>
    <row r="14" spans="1:8" ht="24" customHeight="1">
      <c r="A14" s="17" t="s">
        <v>66</v>
      </c>
      <c r="B14" s="3" t="s">
        <v>24</v>
      </c>
      <c r="C14" s="3" t="s">
        <v>1</v>
      </c>
      <c r="D14" s="3"/>
      <c r="E14" s="15">
        <f>E15+E18+E20</f>
        <v>18914.2</v>
      </c>
      <c r="F14" s="15">
        <f>F15+F18+F20</f>
        <v>11633.9</v>
      </c>
      <c r="G14" s="15">
        <f>E14+F14</f>
        <v>30548.1</v>
      </c>
      <c r="H14" s="4">
        <f>G14/31197.4*100</f>
        <v>97.91873681781173</v>
      </c>
    </row>
    <row r="15" spans="1:8" ht="79.5" customHeight="1">
      <c r="A15" s="17" t="s">
        <v>42</v>
      </c>
      <c r="B15" s="3" t="s">
        <v>24</v>
      </c>
      <c r="C15" s="3" t="s">
        <v>6</v>
      </c>
      <c r="D15" s="3"/>
      <c r="E15" s="15">
        <f>E16+E17</f>
        <v>18779.5</v>
      </c>
      <c r="F15" s="15">
        <f>F16+F17</f>
        <v>11202.9</v>
      </c>
      <c r="G15" s="15">
        <f aca="true" t="shared" si="1" ref="G15:G64">E15+F15</f>
        <v>29982.4</v>
      </c>
      <c r="H15" s="4">
        <f>G15/30599.8*100</f>
        <v>97.9823397538546</v>
      </c>
    </row>
    <row r="16" spans="1:12" ht="52.5" customHeight="1">
      <c r="A16" s="16" t="s">
        <v>7</v>
      </c>
      <c r="B16" s="3" t="s">
        <v>24</v>
      </c>
      <c r="C16" s="3" t="s">
        <v>6</v>
      </c>
      <c r="D16" s="3" t="s">
        <v>83</v>
      </c>
      <c r="E16" s="15">
        <v>15434.3</v>
      </c>
      <c r="F16" s="15">
        <v>9253</v>
      </c>
      <c r="G16" s="15">
        <f t="shared" si="1"/>
        <v>24687.3</v>
      </c>
      <c r="H16" s="4">
        <f>G16/24885.3*100</f>
        <v>99.20434955576184</v>
      </c>
      <c r="I16" s="5"/>
      <c r="L16" s="5"/>
    </row>
    <row r="17" spans="1:12" ht="81.75" customHeight="1">
      <c r="A17" s="17" t="s">
        <v>130</v>
      </c>
      <c r="B17" s="3" t="s">
        <v>24</v>
      </c>
      <c r="C17" s="3" t="s">
        <v>6</v>
      </c>
      <c r="D17" s="3" t="s">
        <v>84</v>
      </c>
      <c r="E17" s="15">
        <v>3345.2</v>
      </c>
      <c r="F17" s="15">
        <v>1949.9</v>
      </c>
      <c r="G17" s="15">
        <f t="shared" si="1"/>
        <v>5295.1</v>
      </c>
      <c r="H17" s="4">
        <f>G17/5714.5*100</f>
        <v>92.66077522092922</v>
      </c>
      <c r="J17" s="5"/>
      <c r="L17" s="5"/>
    </row>
    <row r="18" spans="1:8" ht="15" customHeight="1">
      <c r="A18" s="16" t="s">
        <v>38</v>
      </c>
      <c r="B18" s="3" t="s">
        <v>24</v>
      </c>
      <c r="C18" s="3" t="s">
        <v>44</v>
      </c>
      <c r="D18" s="3"/>
      <c r="E18" s="15">
        <f>E19</f>
        <v>0</v>
      </c>
      <c r="F18" s="15">
        <f>F19</f>
        <v>0</v>
      </c>
      <c r="G18" s="15">
        <f t="shared" si="1"/>
        <v>0</v>
      </c>
      <c r="H18" s="4">
        <v>0</v>
      </c>
    </row>
    <row r="19" spans="1:10" ht="27" customHeight="1">
      <c r="A19" s="16" t="s">
        <v>8</v>
      </c>
      <c r="B19" s="3" t="s">
        <v>24</v>
      </c>
      <c r="C19" s="3" t="s">
        <v>44</v>
      </c>
      <c r="D19" s="3" t="s">
        <v>86</v>
      </c>
      <c r="E19" s="15">
        <v>0</v>
      </c>
      <c r="F19" s="15">
        <v>0</v>
      </c>
      <c r="G19" s="15">
        <f t="shared" si="1"/>
        <v>0</v>
      </c>
      <c r="H19" s="4">
        <v>0</v>
      </c>
      <c r="J19" s="56"/>
    </row>
    <row r="20" spans="1:8" ht="26.25" customHeight="1">
      <c r="A20" s="16" t="s">
        <v>9</v>
      </c>
      <c r="B20" s="3" t="s">
        <v>24</v>
      </c>
      <c r="C20" s="3" t="s">
        <v>45</v>
      </c>
      <c r="D20" s="3"/>
      <c r="E20" s="15">
        <f>E22+E23+E24+E25+E21</f>
        <v>134.70000000000002</v>
      </c>
      <c r="F20" s="15">
        <f>F22+F23+F24+F25+F21</f>
        <v>431</v>
      </c>
      <c r="G20" s="15">
        <f t="shared" si="1"/>
        <v>565.7</v>
      </c>
      <c r="H20" s="4">
        <f>G20/577.6*100</f>
        <v>97.93975069252078</v>
      </c>
    </row>
    <row r="21" spans="1:8" ht="81.75" customHeight="1">
      <c r="A21" s="17" t="s">
        <v>159</v>
      </c>
      <c r="B21" s="3" t="s">
        <v>24</v>
      </c>
      <c r="C21" s="3" t="s">
        <v>45</v>
      </c>
      <c r="D21" s="3" t="s">
        <v>85</v>
      </c>
      <c r="E21" s="15">
        <v>8.8</v>
      </c>
      <c r="F21" s="15">
        <v>0</v>
      </c>
      <c r="G21" s="15">
        <f>E21+F21</f>
        <v>8.8</v>
      </c>
      <c r="H21" s="4">
        <f>G21/8.8*100</f>
        <v>100</v>
      </c>
    </row>
    <row r="22" spans="1:8" ht="57.75" customHeight="1">
      <c r="A22" s="18" t="s">
        <v>50</v>
      </c>
      <c r="B22" s="3" t="s">
        <v>24</v>
      </c>
      <c r="C22" s="3" t="s">
        <v>45</v>
      </c>
      <c r="D22" s="3" t="s">
        <v>131</v>
      </c>
      <c r="E22" s="15">
        <v>0</v>
      </c>
      <c r="F22" s="15">
        <v>188</v>
      </c>
      <c r="G22" s="15">
        <f t="shared" si="1"/>
        <v>188</v>
      </c>
      <c r="H22" s="4">
        <f>G22/188*100</f>
        <v>100</v>
      </c>
    </row>
    <row r="23" spans="1:12" ht="21" customHeight="1">
      <c r="A23" s="18" t="s">
        <v>54</v>
      </c>
      <c r="B23" s="3" t="s">
        <v>24</v>
      </c>
      <c r="C23" s="3" t="s">
        <v>45</v>
      </c>
      <c r="D23" s="3" t="s">
        <v>132</v>
      </c>
      <c r="E23" s="15">
        <v>125.9</v>
      </c>
      <c r="F23" s="15">
        <v>193</v>
      </c>
      <c r="G23" s="15">
        <f t="shared" si="1"/>
        <v>318.9</v>
      </c>
      <c r="H23" s="4">
        <f>G23/320*100</f>
        <v>99.65624999999999</v>
      </c>
      <c r="J23" s="5"/>
      <c r="L23" s="5"/>
    </row>
    <row r="24" spans="1:8" ht="57" customHeight="1">
      <c r="A24" s="16" t="s">
        <v>135</v>
      </c>
      <c r="B24" s="3" t="s">
        <v>24</v>
      </c>
      <c r="C24" s="3" t="s">
        <v>45</v>
      </c>
      <c r="D24" s="3" t="s">
        <v>87</v>
      </c>
      <c r="E24" s="15">
        <v>0</v>
      </c>
      <c r="F24" s="15">
        <v>50</v>
      </c>
      <c r="G24" s="15">
        <f t="shared" si="1"/>
        <v>50</v>
      </c>
      <c r="H24" s="4">
        <f>G24/50*100</f>
        <v>100</v>
      </c>
    </row>
    <row r="25" spans="1:8" ht="110.25" customHeight="1">
      <c r="A25" s="38" t="s">
        <v>160</v>
      </c>
      <c r="B25" s="3" t="s">
        <v>24</v>
      </c>
      <c r="C25" s="3" t="s">
        <v>45</v>
      </c>
      <c r="D25" s="39" t="s">
        <v>92</v>
      </c>
      <c r="E25" s="15">
        <v>0</v>
      </c>
      <c r="F25" s="15">
        <v>0</v>
      </c>
      <c r="G25" s="15">
        <f t="shared" si="1"/>
        <v>0</v>
      </c>
      <c r="H25" s="4">
        <f>G25/10.5*100</f>
        <v>0</v>
      </c>
    </row>
    <row r="26" spans="1:8" ht="33" customHeight="1">
      <c r="A26" s="17" t="s">
        <v>67</v>
      </c>
      <c r="B26" s="3" t="s">
        <v>24</v>
      </c>
      <c r="C26" s="3" t="s">
        <v>10</v>
      </c>
      <c r="D26" s="3"/>
      <c r="E26" s="15">
        <f aca="true" t="shared" si="2" ref="E26:H27">E27</f>
        <v>0</v>
      </c>
      <c r="F26" s="15">
        <f t="shared" si="2"/>
        <v>130</v>
      </c>
      <c r="G26" s="15">
        <f t="shared" si="1"/>
        <v>130</v>
      </c>
      <c r="H26" s="4">
        <f t="shared" si="2"/>
        <v>100</v>
      </c>
    </row>
    <row r="27" spans="1:8" ht="54.75" customHeight="1">
      <c r="A27" s="17" t="s">
        <v>172</v>
      </c>
      <c r="B27" s="3" t="s">
        <v>24</v>
      </c>
      <c r="C27" s="3" t="s">
        <v>171</v>
      </c>
      <c r="D27" s="3"/>
      <c r="E27" s="15">
        <f t="shared" si="2"/>
        <v>0</v>
      </c>
      <c r="F27" s="15">
        <f t="shared" si="2"/>
        <v>130</v>
      </c>
      <c r="G27" s="15">
        <f t="shared" si="1"/>
        <v>130</v>
      </c>
      <c r="H27" s="4">
        <f t="shared" si="2"/>
        <v>100</v>
      </c>
    </row>
    <row r="28" spans="1:8" ht="60" customHeight="1">
      <c r="A28" s="19" t="s">
        <v>137</v>
      </c>
      <c r="B28" s="3" t="s">
        <v>24</v>
      </c>
      <c r="C28" s="3" t="s">
        <v>171</v>
      </c>
      <c r="D28" s="40" t="s">
        <v>93</v>
      </c>
      <c r="E28" s="15">
        <v>0</v>
      </c>
      <c r="F28" s="15">
        <v>130</v>
      </c>
      <c r="G28" s="15">
        <f t="shared" si="1"/>
        <v>130</v>
      </c>
      <c r="H28" s="4">
        <f>G28/130*100</f>
        <v>100</v>
      </c>
    </row>
    <row r="29" spans="1:8" ht="18" customHeight="1">
      <c r="A29" s="17" t="s">
        <v>68</v>
      </c>
      <c r="B29" s="3" t="s">
        <v>24</v>
      </c>
      <c r="C29" s="3" t="s">
        <v>58</v>
      </c>
      <c r="D29" s="3"/>
      <c r="E29" s="15">
        <f>E30</f>
        <v>540.5</v>
      </c>
      <c r="F29" s="15">
        <f>F30</f>
        <v>0</v>
      </c>
      <c r="G29" s="15">
        <f t="shared" si="1"/>
        <v>540.5</v>
      </c>
      <c r="H29" s="4">
        <f>G29/540.5*100</f>
        <v>100</v>
      </c>
    </row>
    <row r="30" spans="1:8" ht="18" customHeight="1">
      <c r="A30" s="17" t="s">
        <v>55</v>
      </c>
      <c r="B30" s="3" t="s">
        <v>24</v>
      </c>
      <c r="C30" s="3" t="s">
        <v>56</v>
      </c>
      <c r="D30" s="3"/>
      <c r="E30" s="15">
        <f>E31</f>
        <v>540.5</v>
      </c>
      <c r="F30" s="15">
        <f>F31</f>
        <v>0</v>
      </c>
      <c r="G30" s="15">
        <f t="shared" si="1"/>
        <v>540.5</v>
      </c>
      <c r="H30" s="4">
        <f>H31</f>
        <v>100</v>
      </c>
    </row>
    <row r="31" spans="1:8" ht="117" customHeight="1">
      <c r="A31" s="20" t="s">
        <v>57</v>
      </c>
      <c r="B31" s="3" t="s">
        <v>24</v>
      </c>
      <c r="C31" s="3" t="s">
        <v>56</v>
      </c>
      <c r="D31" s="3" t="s">
        <v>94</v>
      </c>
      <c r="E31" s="15">
        <v>540.5</v>
      </c>
      <c r="F31" s="15">
        <v>0</v>
      </c>
      <c r="G31" s="15">
        <f t="shared" si="1"/>
        <v>540.5</v>
      </c>
      <c r="H31" s="4">
        <f>G31/540.5*100</f>
        <v>100</v>
      </c>
    </row>
    <row r="32" spans="1:8" ht="18" customHeight="1">
      <c r="A32" s="17" t="s">
        <v>69</v>
      </c>
      <c r="B32" s="3" t="s">
        <v>24</v>
      </c>
      <c r="C32" s="3" t="s">
        <v>11</v>
      </c>
      <c r="D32" s="3"/>
      <c r="E32" s="15">
        <f>E33</f>
        <v>45870.9</v>
      </c>
      <c r="F32" s="15">
        <f>F33</f>
        <v>45225</v>
      </c>
      <c r="G32" s="15">
        <f t="shared" si="1"/>
        <v>91095.9</v>
      </c>
      <c r="H32" s="4">
        <f>H33</f>
        <v>99.3777429655173</v>
      </c>
    </row>
    <row r="33" spans="1:8" ht="18" customHeight="1">
      <c r="A33" s="17" t="s">
        <v>12</v>
      </c>
      <c r="B33" s="3" t="s">
        <v>24</v>
      </c>
      <c r="C33" s="3" t="s">
        <v>13</v>
      </c>
      <c r="D33" s="3"/>
      <c r="E33" s="15">
        <f>E34</f>
        <v>45870.9</v>
      </c>
      <c r="F33" s="15">
        <f>F34</f>
        <v>45225</v>
      </c>
      <c r="G33" s="15">
        <f>G34</f>
        <v>91095.9</v>
      </c>
      <c r="H33" s="4">
        <f>G33/91666.3*100</f>
        <v>99.3777429655173</v>
      </c>
    </row>
    <row r="34" spans="1:12" ht="69" customHeight="1">
      <c r="A34" s="17" t="s">
        <v>148</v>
      </c>
      <c r="B34" s="3" t="s">
        <v>24</v>
      </c>
      <c r="C34" s="3" t="s">
        <v>13</v>
      </c>
      <c r="D34" s="3" t="s">
        <v>95</v>
      </c>
      <c r="E34" s="15">
        <v>45870.9</v>
      </c>
      <c r="F34" s="15">
        <v>45225</v>
      </c>
      <c r="G34" s="15">
        <f t="shared" si="1"/>
        <v>91095.9</v>
      </c>
      <c r="H34" s="4">
        <f>G34/91666.3*100</f>
        <v>99.3777429655173</v>
      </c>
      <c r="I34" s="5"/>
      <c r="J34" s="5"/>
      <c r="L34" s="5"/>
    </row>
    <row r="35" spans="1:8" ht="18.75" customHeight="1">
      <c r="A35" s="16" t="s">
        <v>70</v>
      </c>
      <c r="B35" s="3" t="s">
        <v>24</v>
      </c>
      <c r="C35" s="3" t="s">
        <v>64</v>
      </c>
      <c r="D35" s="3"/>
      <c r="E35" s="15">
        <f>E36</f>
        <v>254.9</v>
      </c>
      <c r="F35" s="15">
        <f>F36</f>
        <v>155.1</v>
      </c>
      <c r="G35" s="15">
        <f t="shared" si="1"/>
        <v>410</v>
      </c>
      <c r="H35" s="4">
        <f>H36</f>
        <v>100</v>
      </c>
    </row>
    <row r="36" spans="1:9" ht="27" customHeight="1">
      <c r="A36" s="17" t="s">
        <v>63</v>
      </c>
      <c r="B36" s="3" t="s">
        <v>24</v>
      </c>
      <c r="C36" s="3" t="s">
        <v>62</v>
      </c>
      <c r="D36" s="3"/>
      <c r="E36" s="15">
        <f>E37</f>
        <v>254.9</v>
      </c>
      <c r="F36" s="15">
        <f>F37</f>
        <v>155.1</v>
      </c>
      <c r="G36" s="15">
        <f t="shared" si="1"/>
        <v>410</v>
      </c>
      <c r="H36" s="4">
        <f>H37</f>
        <v>100</v>
      </c>
      <c r="I36" s="5"/>
    </row>
    <row r="37" spans="1:8" ht="157.5" customHeight="1">
      <c r="A37" s="20" t="s">
        <v>161</v>
      </c>
      <c r="B37" s="3" t="s">
        <v>24</v>
      </c>
      <c r="C37" s="3" t="s">
        <v>62</v>
      </c>
      <c r="D37" s="3" t="s">
        <v>96</v>
      </c>
      <c r="E37" s="15">
        <v>254.9</v>
      </c>
      <c r="F37" s="15">
        <v>155.1</v>
      </c>
      <c r="G37" s="15">
        <f t="shared" si="1"/>
        <v>410</v>
      </c>
      <c r="H37" s="4">
        <f>G37/410*100</f>
        <v>100</v>
      </c>
    </row>
    <row r="38" spans="1:8" ht="18.75" customHeight="1">
      <c r="A38" s="16" t="s">
        <v>71</v>
      </c>
      <c r="B38" s="3" t="s">
        <v>24</v>
      </c>
      <c r="C38" s="3" t="s">
        <v>14</v>
      </c>
      <c r="D38" s="3"/>
      <c r="E38" s="15">
        <f>E39+E41</f>
        <v>1738.7</v>
      </c>
      <c r="F38" s="15">
        <f>F39+F41</f>
        <v>1474.7</v>
      </c>
      <c r="G38" s="15">
        <f t="shared" si="1"/>
        <v>3213.4</v>
      </c>
      <c r="H38" s="4">
        <f>G38/3335.2*100</f>
        <v>96.34804509474695</v>
      </c>
    </row>
    <row r="39" spans="1:8" ht="41.25" customHeight="1">
      <c r="A39" s="16" t="s">
        <v>59</v>
      </c>
      <c r="B39" s="3" t="s">
        <v>24</v>
      </c>
      <c r="C39" s="3" t="s">
        <v>60</v>
      </c>
      <c r="D39" s="3"/>
      <c r="E39" s="15">
        <f>E40</f>
        <v>0</v>
      </c>
      <c r="F39" s="15">
        <f>F40</f>
        <v>53.5</v>
      </c>
      <c r="G39" s="15">
        <f t="shared" si="1"/>
        <v>53.5</v>
      </c>
      <c r="H39" s="4">
        <f>H40</f>
        <v>99.62756052141526</v>
      </c>
    </row>
    <row r="40" spans="1:8" ht="120.75" customHeight="1">
      <c r="A40" s="18" t="s">
        <v>61</v>
      </c>
      <c r="B40" s="3" t="s">
        <v>24</v>
      </c>
      <c r="C40" s="3" t="s">
        <v>60</v>
      </c>
      <c r="D40" s="3" t="s">
        <v>97</v>
      </c>
      <c r="E40" s="15">
        <v>0</v>
      </c>
      <c r="F40" s="15">
        <v>53.5</v>
      </c>
      <c r="G40" s="15">
        <f t="shared" si="1"/>
        <v>53.5</v>
      </c>
      <c r="H40" s="4">
        <f>G40/53.7*100</f>
        <v>99.62756052141526</v>
      </c>
    </row>
    <row r="41" spans="1:8" ht="27" customHeight="1">
      <c r="A41" s="16" t="s">
        <v>138</v>
      </c>
      <c r="B41" s="3" t="s">
        <v>24</v>
      </c>
      <c r="C41" s="3" t="s">
        <v>139</v>
      </c>
      <c r="D41" s="3"/>
      <c r="E41" s="15">
        <f>E44+E45+E46+E47+E48+E42+E43</f>
        <v>1738.7</v>
      </c>
      <c r="F41" s="15">
        <f>F44+F45+F46+F47+F48+F42+F43</f>
        <v>1421.2</v>
      </c>
      <c r="G41" s="15">
        <f t="shared" si="1"/>
        <v>3159.9</v>
      </c>
      <c r="H41" s="4">
        <f>G41/3281.5*100</f>
        <v>96.29437757123267</v>
      </c>
    </row>
    <row r="42" spans="1:10" ht="66.75" customHeight="1">
      <c r="A42" s="16" t="s">
        <v>144</v>
      </c>
      <c r="B42" s="3" t="s">
        <v>24</v>
      </c>
      <c r="C42" s="3" t="s">
        <v>139</v>
      </c>
      <c r="D42" s="3" t="s">
        <v>98</v>
      </c>
      <c r="E42" s="15">
        <v>928</v>
      </c>
      <c r="F42" s="15">
        <v>290</v>
      </c>
      <c r="G42" s="15">
        <f>E42+F42</f>
        <v>1218</v>
      </c>
      <c r="H42" s="4">
        <f>G42/1218*100</f>
        <v>100</v>
      </c>
      <c r="I42" s="5"/>
      <c r="J42" s="56"/>
    </row>
    <row r="43" spans="1:9" ht="190.5" customHeight="1">
      <c r="A43" s="53" t="s">
        <v>133</v>
      </c>
      <c r="B43" s="3" t="s">
        <v>24</v>
      </c>
      <c r="C43" s="3" t="s">
        <v>139</v>
      </c>
      <c r="D43" s="3" t="s">
        <v>134</v>
      </c>
      <c r="E43" s="15">
        <v>146.5</v>
      </c>
      <c r="F43" s="15">
        <v>453.5</v>
      </c>
      <c r="G43" s="15">
        <f>E43+F43</f>
        <v>600</v>
      </c>
      <c r="H43" s="4">
        <f>G43/600*100</f>
        <v>100</v>
      </c>
      <c r="I43" s="5"/>
    </row>
    <row r="44" spans="1:8" ht="56.25" customHeight="1">
      <c r="A44" s="16" t="s">
        <v>135</v>
      </c>
      <c r="B44" s="3" t="s">
        <v>24</v>
      </c>
      <c r="C44" s="3" t="s">
        <v>139</v>
      </c>
      <c r="D44" s="3" t="s">
        <v>87</v>
      </c>
      <c r="E44" s="15">
        <v>80</v>
      </c>
      <c r="F44" s="63">
        <v>40</v>
      </c>
      <c r="G44" s="15">
        <f t="shared" si="1"/>
        <v>120</v>
      </c>
      <c r="H44" s="4">
        <f>G44/120*100</f>
        <v>100</v>
      </c>
    </row>
    <row r="45" spans="1:10" ht="80.25" customHeight="1">
      <c r="A45" s="16" t="s">
        <v>127</v>
      </c>
      <c r="B45" s="3" t="s">
        <v>24</v>
      </c>
      <c r="C45" s="3" t="s">
        <v>139</v>
      </c>
      <c r="D45" s="3" t="s">
        <v>88</v>
      </c>
      <c r="E45" s="15">
        <v>119.2</v>
      </c>
      <c r="F45" s="15">
        <v>487.7</v>
      </c>
      <c r="G45" s="15">
        <f t="shared" si="1"/>
        <v>606.9</v>
      </c>
      <c r="H45" s="4">
        <f>G45/609*100</f>
        <v>99.6551724137931</v>
      </c>
      <c r="I45" s="5"/>
      <c r="J45" s="56"/>
    </row>
    <row r="46" spans="1:9" ht="117" customHeight="1">
      <c r="A46" s="16" t="s">
        <v>128</v>
      </c>
      <c r="B46" s="3" t="s">
        <v>24</v>
      </c>
      <c r="C46" s="3" t="s">
        <v>139</v>
      </c>
      <c r="D46" s="3" t="s">
        <v>89</v>
      </c>
      <c r="E46" s="15">
        <v>233</v>
      </c>
      <c r="F46" s="63">
        <v>57</v>
      </c>
      <c r="G46" s="15">
        <f t="shared" si="1"/>
        <v>290</v>
      </c>
      <c r="H46" s="4">
        <f>G46/290*100</f>
        <v>100</v>
      </c>
      <c r="I46" s="5"/>
    </row>
    <row r="47" spans="1:10" ht="93" customHeight="1">
      <c r="A47" s="19" t="s">
        <v>90</v>
      </c>
      <c r="B47" s="3" t="s">
        <v>24</v>
      </c>
      <c r="C47" s="3" t="s">
        <v>139</v>
      </c>
      <c r="D47" s="39" t="s">
        <v>91</v>
      </c>
      <c r="E47" s="15">
        <v>232</v>
      </c>
      <c r="F47" s="15">
        <v>93</v>
      </c>
      <c r="G47" s="15">
        <f t="shared" si="1"/>
        <v>325</v>
      </c>
      <c r="H47" s="4">
        <f>G47/325*100</f>
        <v>100</v>
      </c>
      <c r="I47" s="5"/>
      <c r="J47" s="56"/>
    </row>
    <row r="48" spans="1:8" ht="105" customHeight="1">
      <c r="A48" s="38" t="s">
        <v>136</v>
      </c>
      <c r="B48" s="3" t="s">
        <v>24</v>
      </c>
      <c r="C48" s="3" t="s">
        <v>139</v>
      </c>
      <c r="D48" s="39" t="s">
        <v>92</v>
      </c>
      <c r="E48" s="15">
        <v>0</v>
      </c>
      <c r="F48" s="15">
        <v>0</v>
      </c>
      <c r="G48" s="15">
        <f t="shared" si="1"/>
        <v>0</v>
      </c>
      <c r="H48" s="4">
        <f>G48/112*100</f>
        <v>0</v>
      </c>
    </row>
    <row r="49" spans="1:8" ht="17.25" customHeight="1">
      <c r="A49" s="16" t="s">
        <v>72</v>
      </c>
      <c r="B49" s="3" t="s">
        <v>24</v>
      </c>
      <c r="C49" s="3" t="s">
        <v>15</v>
      </c>
      <c r="D49" s="3"/>
      <c r="E49" s="15">
        <f>E50</f>
        <v>6367.1</v>
      </c>
      <c r="F49" s="15">
        <f>F50</f>
        <v>10973</v>
      </c>
      <c r="G49" s="15">
        <f t="shared" si="1"/>
        <v>17340.1</v>
      </c>
      <c r="H49" s="4">
        <f>H50</f>
        <v>99.6901230309302</v>
      </c>
    </row>
    <row r="50" spans="1:8" ht="17.25" customHeight="1">
      <c r="A50" s="16" t="s">
        <v>39</v>
      </c>
      <c r="B50" s="3" t="s">
        <v>24</v>
      </c>
      <c r="C50" s="3" t="s">
        <v>16</v>
      </c>
      <c r="D50" s="3"/>
      <c r="E50" s="15">
        <f>E51+E52</f>
        <v>6367.1</v>
      </c>
      <c r="F50" s="15">
        <f>F51+F52</f>
        <v>10973</v>
      </c>
      <c r="G50" s="15">
        <f t="shared" si="1"/>
        <v>17340.1</v>
      </c>
      <c r="H50" s="4">
        <f>G50/17394*100</f>
        <v>99.6901230309302</v>
      </c>
    </row>
    <row r="51" spans="1:11" ht="84.75" customHeight="1">
      <c r="A51" s="17" t="s">
        <v>149</v>
      </c>
      <c r="B51" s="3" t="s">
        <v>24</v>
      </c>
      <c r="C51" s="3" t="s">
        <v>16</v>
      </c>
      <c r="D51" s="3" t="s">
        <v>99</v>
      </c>
      <c r="E51" s="15">
        <v>2990</v>
      </c>
      <c r="F51" s="15">
        <v>1968</v>
      </c>
      <c r="G51" s="15">
        <f t="shared" si="1"/>
        <v>4958</v>
      </c>
      <c r="H51" s="4">
        <f>G51/4965*100</f>
        <v>99.85901309164149</v>
      </c>
      <c r="I51" s="5"/>
      <c r="J51" s="56"/>
      <c r="K51" s="5"/>
    </row>
    <row r="52" spans="1:10" ht="81.75" customHeight="1">
      <c r="A52" s="16" t="s">
        <v>150</v>
      </c>
      <c r="B52" s="3" t="s">
        <v>24</v>
      </c>
      <c r="C52" s="3" t="s">
        <v>16</v>
      </c>
      <c r="D52" s="3" t="s">
        <v>140</v>
      </c>
      <c r="E52" s="15">
        <v>3377.1</v>
      </c>
      <c r="F52" s="15">
        <v>9005</v>
      </c>
      <c r="G52" s="15">
        <f t="shared" si="1"/>
        <v>12382.1</v>
      </c>
      <c r="H52" s="4">
        <f>G52/12429*100</f>
        <v>99.6226566899992</v>
      </c>
      <c r="I52" s="5"/>
      <c r="J52" s="56"/>
    </row>
    <row r="53" spans="1:8" ht="21.75" customHeight="1">
      <c r="A53" s="17" t="s">
        <v>74</v>
      </c>
      <c r="B53" s="3" t="s">
        <v>24</v>
      </c>
      <c r="C53" s="3" t="s">
        <v>73</v>
      </c>
      <c r="D53" s="3"/>
      <c r="E53" s="15">
        <f>E56+E54</f>
        <v>21879</v>
      </c>
      <c r="F53" s="15">
        <f>F56+F54</f>
        <v>7831.1</v>
      </c>
      <c r="G53" s="15">
        <f t="shared" si="1"/>
        <v>29710.1</v>
      </c>
      <c r="H53" s="4">
        <f>G53/29871.8*100</f>
        <v>99.45868678820827</v>
      </c>
    </row>
    <row r="54" spans="1:8" ht="21.75" customHeight="1">
      <c r="A54" s="17" t="s">
        <v>147</v>
      </c>
      <c r="B54" s="3" t="s">
        <v>24</v>
      </c>
      <c r="C54" s="3" t="s">
        <v>146</v>
      </c>
      <c r="D54" s="3"/>
      <c r="E54" s="15">
        <f>E55</f>
        <v>1091.7</v>
      </c>
      <c r="F54" s="15">
        <f>F55</f>
        <v>363.9</v>
      </c>
      <c r="G54" s="15">
        <f t="shared" si="1"/>
        <v>1455.6</v>
      </c>
      <c r="H54" s="4">
        <f>H55</f>
        <v>100</v>
      </c>
    </row>
    <row r="55" spans="1:12" ht="64.5" customHeight="1">
      <c r="A55" s="17" t="s">
        <v>79</v>
      </c>
      <c r="B55" s="3" t="s">
        <v>24</v>
      </c>
      <c r="C55" s="3" t="s">
        <v>146</v>
      </c>
      <c r="D55" s="3" t="s">
        <v>100</v>
      </c>
      <c r="E55" s="15">
        <v>1091.7</v>
      </c>
      <c r="F55" s="15">
        <v>363.9</v>
      </c>
      <c r="G55" s="15">
        <f t="shared" si="1"/>
        <v>1455.6</v>
      </c>
      <c r="H55" s="4">
        <f>G55/1455.6*100</f>
        <v>100</v>
      </c>
      <c r="I55" s="5"/>
      <c r="K55" s="5"/>
      <c r="L55" s="5"/>
    </row>
    <row r="56" spans="1:8" ht="21.75" customHeight="1">
      <c r="A56" s="17" t="s">
        <v>18</v>
      </c>
      <c r="B56" s="3" t="s">
        <v>24</v>
      </c>
      <c r="C56" s="3" t="s">
        <v>40</v>
      </c>
      <c r="D56" s="3"/>
      <c r="E56" s="15">
        <f>E57+E58</f>
        <v>20787.3</v>
      </c>
      <c r="F56" s="15">
        <f>F57+F58</f>
        <v>7467.200000000001</v>
      </c>
      <c r="G56" s="15">
        <f t="shared" si="1"/>
        <v>28254.5</v>
      </c>
      <c r="H56" s="4">
        <f>G56/28416.2*100</f>
        <v>99.43095839697074</v>
      </c>
    </row>
    <row r="57" spans="1:13" ht="87.75" customHeight="1">
      <c r="A57" s="17" t="s">
        <v>162</v>
      </c>
      <c r="B57" s="3" t="s">
        <v>24</v>
      </c>
      <c r="C57" s="3" t="s">
        <v>40</v>
      </c>
      <c r="D57" s="3" t="s">
        <v>101</v>
      </c>
      <c r="E57" s="15">
        <v>14045.6</v>
      </c>
      <c r="F57" s="62">
        <v>4304.1</v>
      </c>
      <c r="G57" s="15">
        <f t="shared" si="1"/>
        <v>18349.7</v>
      </c>
      <c r="H57" s="4">
        <f>G57/18511.4*100</f>
        <v>99.12648422053437</v>
      </c>
      <c r="J57" s="5"/>
      <c r="K57" s="5"/>
      <c r="M57" s="5"/>
    </row>
    <row r="58" spans="1:13" ht="85.5" customHeight="1">
      <c r="A58" s="17" t="s">
        <v>141</v>
      </c>
      <c r="B58" s="3" t="s">
        <v>24</v>
      </c>
      <c r="C58" s="3" t="s">
        <v>40</v>
      </c>
      <c r="D58" s="3" t="s">
        <v>102</v>
      </c>
      <c r="E58" s="15">
        <v>6741.7</v>
      </c>
      <c r="F58" s="62">
        <v>3163.1</v>
      </c>
      <c r="G58" s="15">
        <f t="shared" si="1"/>
        <v>9904.8</v>
      </c>
      <c r="H58" s="4">
        <f>G58/9904.8*100</f>
        <v>100</v>
      </c>
      <c r="I58" s="55"/>
      <c r="J58" s="64"/>
      <c r="K58" s="5"/>
      <c r="M58" s="5"/>
    </row>
    <row r="59" spans="1:10" ht="18.75" customHeight="1">
      <c r="A59" s="18" t="s">
        <v>75</v>
      </c>
      <c r="B59" s="3" t="s">
        <v>24</v>
      </c>
      <c r="C59" s="3" t="s">
        <v>46</v>
      </c>
      <c r="D59" s="3"/>
      <c r="E59" s="15">
        <f>E60</f>
        <v>790</v>
      </c>
      <c r="F59" s="15">
        <f>F60</f>
        <v>430</v>
      </c>
      <c r="G59" s="15">
        <f t="shared" si="1"/>
        <v>1220</v>
      </c>
      <c r="H59" s="4">
        <f>H60</f>
        <v>100</v>
      </c>
      <c r="I59" s="55"/>
      <c r="J59" s="55"/>
    </row>
    <row r="60" spans="1:10" ht="18.75" customHeight="1">
      <c r="A60" s="18" t="s">
        <v>48</v>
      </c>
      <c r="B60" s="3" t="s">
        <v>24</v>
      </c>
      <c r="C60" s="3" t="s">
        <v>47</v>
      </c>
      <c r="D60" s="3"/>
      <c r="E60" s="15">
        <f>E61</f>
        <v>790</v>
      </c>
      <c r="F60" s="15">
        <f>F61</f>
        <v>430</v>
      </c>
      <c r="G60" s="15">
        <f t="shared" si="1"/>
        <v>1220</v>
      </c>
      <c r="H60" s="4">
        <f>H61</f>
        <v>100</v>
      </c>
      <c r="I60" s="55"/>
      <c r="J60" s="57"/>
    </row>
    <row r="61" spans="1:10" ht="156" customHeight="1">
      <c r="A61" s="53" t="s">
        <v>145</v>
      </c>
      <c r="B61" s="3" t="s">
        <v>24</v>
      </c>
      <c r="C61" s="3" t="s">
        <v>47</v>
      </c>
      <c r="D61" s="3" t="s">
        <v>103</v>
      </c>
      <c r="E61" s="15">
        <v>790</v>
      </c>
      <c r="F61" s="15">
        <v>430</v>
      </c>
      <c r="G61" s="15">
        <f t="shared" si="1"/>
        <v>1220</v>
      </c>
      <c r="H61" s="4">
        <f>G61/1220*100</f>
        <v>100</v>
      </c>
      <c r="I61" s="64"/>
      <c r="J61" s="55"/>
    </row>
    <row r="62" spans="1:10" ht="20.25" customHeight="1">
      <c r="A62" s="16" t="s">
        <v>77</v>
      </c>
      <c r="B62" s="3" t="s">
        <v>24</v>
      </c>
      <c r="C62" s="3" t="s">
        <v>76</v>
      </c>
      <c r="D62" s="3"/>
      <c r="E62" s="15">
        <f>E63</f>
        <v>1629.9</v>
      </c>
      <c r="F62" s="15">
        <f>F63</f>
        <v>795.5</v>
      </c>
      <c r="G62" s="15">
        <f t="shared" si="1"/>
        <v>2425.4</v>
      </c>
      <c r="H62" s="4">
        <f>H63</f>
        <v>100</v>
      </c>
      <c r="I62" s="55"/>
      <c r="J62" s="55"/>
    </row>
    <row r="63" spans="1:10" ht="20.25" customHeight="1">
      <c r="A63" s="16" t="s">
        <v>17</v>
      </c>
      <c r="B63" s="3" t="s">
        <v>24</v>
      </c>
      <c r="C63" s="3" t="s">
        <v>49</v>
      </c>
      <c r="D63" s="3"/>
      <c r="E63" s="15">
        <f>E64</f>
        <v>1629.9</v>
      </c>
      <c r="F63" s="15">
        <f>F64</f>
        <v>795.5</v>
      </c>
      <c r="G63" s="15">
        <f t="shared" si="1"/>
        <v>2425.4</v>
      </c>
      <c r="H63" s="4">
        <f>H64</f>
        <v>100</v>
      </c>
      <c r="I63" s="55"/>
      <c r="J63" s="55"/>
    </row>
    <row r="64" spans="1:14" ht="31.5" customHeight="1">
      <c r="A64" s="18" t="s">
        <v>52</v>
      </c>
      <c r="B64" s="3" t="s">
        <v>24</v>
      </c>
      <c r="C64" s="3" t="s">
        <v>49</v>
      </c>
      <c r="D64" s="3" t="s">
        <v>104</v>
      </c>
      <c r="E64" s="15">
        <v>1629.9</v>
      </c>
      <c r="F64" s="15">
        <v>795.5</v>
      </c>
      <c r="G64" s="15">
        <f t="shared" si="1"/>
        <v>2425.4</v>
      </c>
      <c r="H64" s="4">
        <f>G64/2425.4*100</f>
        <v>100</v>
      </c>
      <c r="I64" s="64"/>
      <c r="J64" s="55"/>
      <c r="K64" s="5"/>
      <c r="L64" s="5"/>
      <c r="N64" s="5"/>
    </row>
    <row r="65" spans="1:10" ht="19.5" thickBot="1">
      <c r="A65" s="68"/>
      <c r="B65" s="69"/>
      <c r="C65" s="69"/>
      <c r="D65" s="69"/>
      <c r="E65" s="21">
        <f>E4+E13</f>
        <v>104064.2</v>
      </c>
      <c r="F65" s="21">
        <f>F4+F13</f>
        <v>82209.70000000001</v>
      </c>
      <c r="G65" s="21">
        <f>G4+G13</f>
        <v>186273.90000000002</v>
      </c>
      <c r="H65" s="22">
        <f>G65/188283.9*100</f>
        <v>98.93246315802892</v>
      </c>
      <c r="I65" s="55"/>
      <c r="J65" s="55"/>
    </row>
    <row r="66" spans="5:10" ht="12.75">
      <c r="E66" s="5"/>
      <c r="F66" s="5"/>
      <c r="G66" s="5"/>
      <c r="I66" s="55"/>
      <c r="J66" s="55"/>
    </row>
    <row r="67" spans="5:10" ht="12.75">
      <c r="E67" s="5"/>
      <c r="F67" s="5"/>
      <c r="G67" s="5"/>
      <c r="I67" s="55"/>
      <c r="J67" s="55"/>
    </row>
    <row r="68" spans="5:7" ht="12.75">
      <c r="E68" s="5"/>
      <c r="F68" s="5"/>
      <c r="G68" s="5"/>
    </row>
    <row r="69" spans="5:7" ht="12.75">
      <c r="E69" s="5"/>
      <c r="F69" s="5"/>
      <c r="G69" s="5"/>
    </row>
    <row r="70" spans="5:7" ht="12.75">
      <c r="E70" s="5"/>
      <c r="F70" s="5"/>
      <c r="G70" s="5"/>
    </row>
    <row r="71" spans="5:7" ht="12.75">
      <c r="E71" s="5"/>
      <c r="F71" s="5"/>
      <c r="G71" s="5"/>
    </row>
    <row r="72" spans="5:7" ht="12.75">
      <c r="E72" s="5"/>
      <c r="F72" s="5"/>
      <c r="G72" s="5"/>
    </row>
    <row r="73" spans="5:7" ht="12.75">
      <c r="E73" s="5"/>
      <c r="F73" s="5"/>
      <c r="G73" s="5"/>
    </row>
    <row r="74" spans="5:7" ht="12.75">
      <c r="E74" s="5"/>
      <c r="F74" s="5"/>
      <c r="G74" s="5"/>
    </row>
    <row r="75" spans="5:7" ht="12.75">
      <c r="E75" s="5"/>
      <c r="F75" s="5"/>
      <c r="G75" s="5"/>
    </row>
    <row r="76" spans="5:7" ht="12.75">
      <c r="E76" s="5"/>
      <c r="F76" s="5"/>
      <c r="G76" s="5"/>
    </row>
    <row r="77" spans="5:7" ht="12.75">
      <c r="E77" s="5"/>
      <c r="F77" s="5"/>
      <c r="G77" s="5"/>
    </row>
    <row r="78" spans="5:7" ht="12.75">
      <c r="E78" s="5"/>
      <c r="F78" s="5"/>
      <c r="G78" s="5"/>
    </row>
    <row r="79" spans="5:7" ht="12.75">
      <c r="E79" s="5"/>
      <c r="F79" s="5"/>
      <c r="G79" s="5"/>
    </row>
    <row r="80" spans="5:7" ht="12.75">
      <c r="E80" s="5"/>
      <c r="F80" s="5"/>
      <c r="G80" s="5"/>
    </row>
    <row r="81" spans="5:7" ht="12.75">
      <c r="E81" s="5"/>
      <c r="F81" s="5"/>
      <c r="G81" s="5"/>
    </row>
    <row r="82" spans="5:7" ht="12.75">
      <c r="E82" s="5"/>
      <c r="F82" s="5"/>
      <c r="G82" s="5"/>
    </row>
    <row r="83" spans="5:7" ht="12.75">
      <c r="E83" s="5"/>
      <c r="F83" s="5"/>
      <c r="G83" s="5"/>
    </row>
    <row r="84" spans="5:7" ht="12.75">
      <c r="E84" s="5"/>
      <c r="F84" s="5"/>
      <c r="G84" s="5"/>
    </row>
    <row r="85" spans="5:7" ht="12.75">
      <c r="E85" s="5"/>
      <c r="F85" s="5"/>
      <c r="G85" s="5"/>
    </row>
    <row r="86" spans="5:7" ht="12.75">
      <c r="E86" s="5"/>
      <c r="F86" s="5"/>
      <c r="G86" s="5"/>
    </row>
    <row r="87" spans="5:7" ht="12.75">
      <c r="E87" s="5"/>
      <c r="F87" s="5"/>
      <c r="G87" s="5"/>
    </row>
    <row r="88" spans="5:7" ht="12.75">
      <c r="E88" s="5"/>
      <c r="F88" s="5"/>
      <c r="G88" s="5"/>
    </row>
    <row r="89" spans="5:7" ht="12.75">
      <c r="E89" s="5"/>
      <c r="F89" s="5"/>
      <c r="G89" s="5"/>
    </row>
    <row r="90" spans="5:7" ht="12.75">
      <c r="E90" s="5"/>
      <c r="F90" s="5"/>
      <c r="G90" s="5"/>
    </row>
    <row r="91" spans="5:7" ht="12.75">
      <c r="E91" s="5"/>
      <c r="F91" s="5"/>
      <c r="G91" s="5"/>
    </row>
    <row r="92" spans="5:7" ht="12.75">
      <c r="E92" s="5"/>
      <c r="F92" s="5"/>
      <c r="G92" s="5"/>
    </row>
    <row r="93" spans="5:7" ht="12.75">
      <c r="E93" s="5"/>
      <c r="F93" s="5"/>
      <c r="G93" s="5"/>
    </row>
    <row r="94" spans="5:7" ht="12.75">
      <c r="E94" s="5"/>
      <c r="F94" s="5"/>
      <c r="G94" s="5"/>
    </row>
    <row r="95" spans="5:7" ht="12.75">
      <c r="E95" s="5"/>
      <c r="F95" s="5"/>
      <c r="G95" s="5"/>
    </row>
    <row r="96" spans="5:7" ht="12.75">
      <c r="E96" s="5"/>
      <c r="F96" s="5"/>
      <c r="G96" s="5"/>
    </row>
    <row r="97" spans="5:7" ht="12.75">
      <c r="E97" s="5"/>
      <c r="F97" s="5"/>
      <c r="G97" s="5"/>
    </row>
    <row r="98" spans="5:7" ht="12.75">
      <c r="E98" s="5"/>
      <c r="F98" s="5"/>
      <c r="G98" s="5"/>
    </row>
    <row r="99" spans="5:7" ht="12.75">
      <c r="E99" s="5"/>
      <c r="F99" s="5"/>
      <c r="G99" s="5"/>
    </row>
    <row r="100" spans="5:7" ht="12.75">
      <c r="E100" s="5"/>
      <c r="F100" s="5"/>
      <c r="G100" s="5"/>
    </row>
    <row r="101" spans="5:7" ht="12.75">
      <c r="E101" s="5"/>
      <c r="F101" s="5"/>
      <c r="G101" s="5"/>
    </row>
    <row r="102" spans="5:7" ht="12.75">
      <c r="E102" s="5"/>
      <c r="F102" s="5"/>
      <c r="G102" s="5"/>
    </row>
    <row r="103" spans="5:7" ht="12.75">
      <c r="E103" s="5"/>
      <c r="F103" s="5"/>
      <c r="G103" s="5"/>
    </row>
    <row r="104" spans="5:7" ht="12.75">
      <c r="E104" s="5"/>
      <c r="F104" s="5"/>
      <c r="G104" s="5"/>
    </row>
    <row r="105" spans="5:7" ht="12.75">
      <c r="E105" s="5"/>
      <c r="F105" s="5"/>
      <c r="G105" s="5"/>
    </row>
    <row r="106" spans="5:7" ht="12.75">
      <c r="E106" s="5"/>
      <c r="F106" s="5"/>
      <c r="G106" s="5"/>
    </row>
    <row r="107" spans="5:7" ht="12.75">
      <c r="E107" s="5"/>
      <c r="F107" s="5"/>
      <c r="G107" s="5"/>
    </row>
    <row r="108" spans="5:7" ht="12.75">
      <c r="E108" s="5"/>
      <c r="F108" s="5"/>
      <c r="G108" s="5"/>
    </row>
    <row r="109" spans="5:7" ht="12.75">
      <c r="E109" s="5"/>
      <c r="F109" s="5"/>
      <c r="G109" s="5"/>
    </row>
    <row r="110" spans="5:7" ht="12.75">
      <c r="E110" s="5"/>
      <c r="F110" s="5"/>
      <c r="G110" s="5"/>
    </row>
    <row r="111" spans="5:7" ht="12.75">
      <c r="E111" s="5"/>
      <c r="F111" s="5"/>
      <c r="G111" s="5"/>
    </row>
    <row r="112" spans="5:7" ht="12.75">
      <c r="E112" s="5"/>
      <c r="F112" s="5"/>
      <c r="G112" s="5"/>
    </row>
    <row r="113" spans="5:7" ht="12.75">
      <c r="E113" s="5"/>
      <c r="F113" s="5"/>
      <c r="G113" s="5"/>
    </row>
    <row r="114" spans="5:7" ht="12.75">
      <c r="E114" s="5"/>
      <c r="F114" s="5"/>
      <c r="G114" s="5"/>
    </row>
    <row r="115" spans="5:7" ht="12.75">
      <c r="E115" s="5"/>
      <c r="F115" s="5"/>
      <c r="G115" s="5"/>
    </row>
    <row r="116" spans="5:7" ht="12.75">
      <c r="E116" s="5"/>
      <c r="F116" s="5"/>
      <c r="G116" s="5"/>
    </row>
    <row r="117" spans="5:7" ht="12.75">
      <c r="E117" s="5"/>
      <c r="F117" s="5"/>
      <c r="G117" s="5"/>
    </row>
    <row r="118" spans="5:7" ht="12.75">
      <c r="E118" s="5"/>
      <c r="F118" s="5"/>
      <c r="G118" s="5"/>
    </row>
    <row r="119" spans="5:7" ht="12.75">
      <c r="E119" s="5"/>
      <c r="F119" s="5"/>
      <c r="G119" s="5"/>
    </row>
    <row r="120" spans="5:7" ht="12.75">
      <c r="E120" s="5"/>
      <c r="F120" s="5"/>
      <c r="G120" s="5"/>
    </row>
    <row r="121" spans="5:7" ht="12.75">
      <c r="E121" s="5"/>
      <c r="F121" s="5"/>
      <c r="G121" s="5"/>
    </row>
    <row r="122" spans="5:7" ht="12.75">
      <c r="E122" s="5"/>
      <c r="F122" s="5"/>
      <c r="G122" s="5"/>
    </row>
    <row r="123" spans="5:7" ht="12.75">
      <c r="E123" s="5"/>
      <c r="F123" s="5"/>
      <c r="G123" s="5"/>
    </row>
    <row r="124" spans="5:7" ht="12.75">
      <c r="E124" s="5"/>
      <c r="F124" s="5"/>
      <c r="G124" s="5"/>
    </row>
    <row r="125" spans="5:7" ht="12.75">
      <c r="E125" s="5"/>
      <c r="F125" s="5"/>
      <c r="G125" s="5"/>
    </row>
    <row r="126" spans="5:7" ht="12.75">
      <c r="E126" s="5"/>
      <c r="F126" s="5"/>
      <c r="G126" s="5"/>
    </row>
    <row r="127" spans="5:7" ht="12.75">
      <c r="E127" s="5"/>
      <c r="F127" s="5"/>
      <c r="G127" s="5"/>
    </row>
    <row r="128" spans="5:7" ht="12.75">
      <c r="E128" s="5"/>
      <c r="F128" s="5"/>
      <c r="G128" s="5"/>
    </row>
    <row r="129" spans="5:7" ht="12.75">
      <c r="E129" s="5"/>
      <c r="F129" s="5"/>
      <c r="G129" s="5"/>
    </row>
    <row r="130" spans="5:7" ht="12.75">
      <c r="E130" s="5"/>
      <c r="F130" s="5"/>
      <c r="G130" s="5"/>
    </row>
    <row r="131" spans="5:7" ht="12.75">
      <c r="E131" s="5"/>
      <c r="F131" s="5"/>
      <c r="G131" s="5"/>
    </row>
    <row r="132" spans="5:7" ht="12.75">
      <c r="E132" s="5"/>
      <c r="F132" s="5"/>
      <c r="G132" s="5"/>
    </row>
    <row r="133" spans="5:7" ht="12.75">
      <c r="E133" s="5"/>
      <c r="F133" s="5"/>
      <c r="G133" s="5"/>
    </row>
    <row r="134" spans="5:7" ht="12.75">
      <c r="E134" s="5"/>
      <c r="F134" s="5"/>
      <c r="G134" s="5"/>
    </row>
    <row r="135" spans="5:7" ht="12.75">
      <c r="E135" s="5"/>
      <c r="F135" s="5"/>
      <c r="G135" s="5"/>
    </row>
    <row r="136" spans="5:7" ht="12.75">
      <c r="E136" s="5"/>
      <c r="F136" s="5"/>
      <c r="G136" s="5"/>
    </row>
    <row r="137" spans="5:7" ht="12.75">
      <c r="E137" s="5"/>
      <c r="F137" s="5"/>
      <c r="G137" s="5"/>
    </row>
    <row r="138" spans="5:7" ht="12.75">
      <c r="E138" s="5"/>
      <c r="F138" s="5"/>
      <c r="G138" s="5"/>
    </row>
    <row r="139" spans="5:7" ht="12.75">
      <c r="E139" s="5"/>
      <c r="F139" s="5"/>
      <c r="G139" s="5"/>
    </row>
    <row r="140" spans="5:7" ht="12.75">
      <c r="E140" s="5"/>
      <c r="F140" s="5"/>
      <c r="G140" s="5"/>
    </row>
    <row r="141" spans="5:7" ht="12.75">
      <c r="E141" s="5"/>
      <c r="F141" s="5"/>
      <c r="G141" s="5"/>
    </row>
    <row r="142" spans="5:7" ht="12.75">
      <c r="E142" s="5"/>
      <c r="F142" s="5"/>
      <c r="G142" s="5"/>
    </row>
    <row r="143" spans="5:7" ht="12.75">
      <c r="E143" s="5"/>
      <c r="F143" s="5"/>
      <c r="G143" s="5"/>
    </row>
    <row r="144" spans="5:7" ht="12.75">
      <c r="E144" s="5"/>
      <c r="F144" s="5"/>
      <c r="G144" s="5"/>
    </row>
    <row r="145" spans="5:7" ht="12.75">
      <c r="E145" s="5"/>
      <c r="F145" s="5"/>
      <c r="G145" s="5"/>
    </row>
    <row r="146" spans="5:7" ht="12.75">
      <c r="E146" s="5"/>
      <c r="F146" s="5"/>
      <c r="G146" s="5"/>
    </row>
    <row r="147" spans="5:7" ht="12.75">
      <c r="E147" s="5"/>
      <c r="F147" s="5"/>
      <c r="G147" s="5"/>
    </row>
    <row r="148" spans="5:7" ht="12.75">
      <c r="E148" s="5"/>
      <c r="F148" s="5"/>
      <c r="G148" s="5"/>
    </row>
    <row r="149" spans="5:7" ht="12.75">
      <c r="E149" s="5"/>
      <c r="F149" s="5"/>
      <c r="G149" s="5"/>
    </row>
    <row r="150" spans="5:7" ht="12.75">
      <c r="E150" s="5"/>
      <c r="F150" s="5"/>
      <c r="G150" s="5"/>
    </row>
    <row r="151" spans="5:7" ht="12.75">
      <c r="E151" s="5"/>
      <c r="F151" s="5"/>
      <c r="G151" s="5"/>
    </row>
    <row r="152" spans="5:7" ht="12.75">
      <c r="E152" s="5"/>
      <c r="F152" s="5"/>
      <c r="G152" s="5"/>
    </row>
    <row r="153" spans="5:7" ht="12.75">
      <c r="E153" s="5"/>
      <c r="F153" s="5"/>
      <c r="G153" s="5"/>
    </row>
    <row r="154" spans="5:7" ht="12.75">
      <c r="E154" s="5"/>
      <c r="F154" s="5"/>
      <c r="G154" s="5"/>
    </row>
    <row r="155" spans="5:7" ht="12.75">
      <c r="E155" s="5"/>
      <c r="F155" s="5"/>
      <c r="G155" s="5"/>
    </row>
    <row r="156" spans="5:7" ht="12.75">
      <c r="E156" s="5"/>
      <c r="F156" s="5"/>
      <c r="G156" s="5"/>
    </row>
    <row r="157" spans="5:7" ht="12.75">
      <c r="E157" s="5"/>
      <c r="F157" s="5"/>
      <c r="G157" s="5"/>
    </row>
    <row r="158" spans="5:7" ht="12.75">
      <c r="E158" s="5"/>
      <c r="F158" s="5"/>
      <c r="G158" s="5"/>
    </row>
    <row r="159" spans="5:7" ht="12.75">
      <c r="E159" s="5"/>
      <c r="F159" s="5"/>
      <c r="G159" s="5"/>
    </row>
    <row r="160" spans="5:7" ht="12.75">
      <c r="E160" s="5"/>
      <c r="F160" s="5"/>
      <c r="G160" s="5"/>
    </row>
    <row r="161" spans="5:7" ht="12.75">
      <c r="E161" s="5"/>
      <c r="F161" s="5"/>
      <c r="G161" s="5"/>
    </row>
    <row r="162" spans="5:7" ht="12.75">
      <c r="E162" s="5"/>
      <c r="F162" s="5"/>
      <c r="G162" s="5"/>
    </row>
    <row r="163" spans="5:7" ht="12.75">
      <c r="E163" s="5"/>
      <c r="F163" s="5"/>
      <c r="G163" s="5"/>
    </row>
    <row r="164" spans="5:7" ht="12.75">
      <c r="E164" s="5"/>
      <c r="F164" s="5"/>
      <c r="G164" s="5"/>
    </row>
    <row r="165" spans="5:7" ht="12.75">
      <c r="E165" s="5"/>
      <c r="F165" s="5"/>
      <c r="G165" s="5"/>
    </row>
    <row r="166" spans="5:7" ht="12.75">
      <c r="E166" s="5"/>
      <c r="F166" s="5"/>
      <c r="G166" s="5"/>
    </row>
    <row r="167" spans="5:7" ht="12.75">
      <c r="E167" s="5"/>
      <c r="F167" s="5"/>
      <c r="G167" s="5"/>
    </row>
    <row r="168" spans="5:7" ht="12.75">
      <c r="E168" s="5"/>
      <c r="F168" s="5"/>
      <c r="G168" s="5"/>
    </row>
    <row r="169" spans="5:7" ht="12.75">
      <c r="E169" s="5"/>
      <c r="F169" s="5"/>
      <c r="G169" s="5"/>
    </row>
    <row r="170" spans="5:7" ht="12.75">
      <c r="E170" s="5"/>
      <c r="F170" s="5"/>
      <c r="G170" s="5"/>
    </row>
    <row r="171" spans="5:7" ht="12.75">
      <c r="E171" s="5"/>
      <c r="F171" s="5"/>
      <c r="G171" s="5"/>
    </row>
    <row r="172" spans="5:7" ht="12.75">
      <c r="E172" s="5"/>
      <c r="F172" s="5"/>
      <c r="G172" s="5"/>
    </row>
    <row r="173" spans="5:7" ht="12.75">
      <c r="E173" s="5"/>
      <c r="F173" s="5"/>
      <c r="G173" s="5"/>
    </row>
    <row r="174" spans="5:7" ht="12.75">
      <c r="E174" s="5"/>
      <c r="F174" s="5"/>
      <c r="G174" s="5"/>
    </row>
    <row r="175" spans="5:7" ht="12.75">
      <c r="E175" s="5"/>
      <c r="F175" s="5"/>
      <c r="G175" s="5"/>
    </row>
    <row r="176" spans="5:7" ht="12.75">
      <c r="E176" s="5"/>
      <c r="F176" s="5"/>
      <c r="G176" s="5"/>
    </row>
    <row r="177" spans="5:7" ht="12.75">
      <c r="E177" s="5"/>
      <c r="F177" s="5"/>
      <c r="G177" s="5"/>
    </row>
    <row r="178" spans="5:7" ht="12.75">
      <c r="E178" s="5"/>
      <c r="F178" s="5"/>
      <c r="G178" s="5"/>
    </row>
    <row r="179" spans="5:7" ht="12.75">
      <c r="E179" s="5"/>
      <c r="F179" s="5"/>
      <c r="G179" s="5"/>
    </row>
    <row r="180" spans="5:7" ht="12.75">
      <c r="E180" s="5"/>
      <c r="F180" s="5"/>
      <c r="G180" s="5"/>
    </row>
    <row r="181" spans="5:7" ht="12.75">
      <c r="E181" s="5"/>
      <c r="F181" s="5"/>
      <c r="G181" s="5"/>
    </row>
    <row r="182" spans="5:7" ht="12.75">
      <c r="E182" s="5"/>
      <c r="F182" s="5"/>
      <c r="G182" s="5"/>
    </row>
    <row r="183" spans="5:7" ht="12.75">
      <c r="E183" s="5"/>
      <c r="F183" s="5"/>
      <c r="G183" s="5"/>
    </row>
    <row r="184" spans="5:7" ht="12.75">
      <c r="E184" s="5"/>
      <c r="F184" s="5"/>
      <c r="G184" s="5"/>
    </row>
    <row r="185" spans="5:7" ht="12.75">
      <c r="E185" s="5"/>
      <c r="F185" s="5"/>
      <c r="G185" s="5"/>
    </row>
    <row r="186" spans="5:7" ht="12.75">
      <c r="E186" s="5"/>
      <c r="F186" s="5"/>
      <c r="G186" s="5"/>
    </row>
    <row r="187" spans="5:7" ht="12.75">
      <c r="E187" s="5"/>
      <c r="F187" s="5"/>
      <c r="G187" s="5"/>
    </row>
    <row r="188" spans="5:7" ht="12.75">
      <c r="E188" s="5"/>
      <c r="F188" s="5"/>
      <c r="G188" s="5"/>
    </row>
    <row r="189" spans="5:7" ht="12.75">
      <c r="E189" s="5"/>
      <c r="F189" s="5"/>
      <c r="G189" s="5"/>
    </row>
    <row r="190" spans="5:7" ht="12.75">
      <c r="E190" s="5"/>
      <c r="F190" s="5"/>
      <c r="G190" s="5"/>
    </row>
    <row r="191" spans="5:7" ht="12.75">
      <c r="E191" s="5"/>
      <c r="F191" s="5"/>
      <c r="G191" s="5"/>
    </row>
    <row r="192" spans="5:7" ht="12.75">
      <c r="E192" s="5"/>
      <c r="F192" s="5"/>
      <c r="G192" s="5"/>
    </row>
    <row r="193" spans="5:7" ht="12.75">
      <c r="E193" s="5"/>
      <c r="F193" s="5"/>
      <c r="G193" s="5"/>
    </row>
    <row r="194" spans="5:7" ht="12.75">
      <c r="E194" s="5"/>
      <c r="F194" s="5"/>
      <c r="G194" s="5"/>
    </row>
    <row r="195" spans="5:7" ht="12.75">
      <c r="E195" s="5"/>
      <c r="F195" s="5"/>
      <c r="G195" s="5"/>
    </row>
    <row r="196" spans="5:7" ht="12.75">
      <c r="E196" s="5"/>
      <c r="F196" s="5"/>
      <c r="G196" s="5"/>
    </row>
    <row r="197" spans="5:7" ht="12.75">
      <c r="E197" s="5"/>
      <c r="F197" s="5"/>
      <c r="G197" s="5"/>
    </row>
    <row r="198" spans="5:7" ht="12.75">
      <c r="E198" s="5"/>
      <c r="F198" s="5"/>
      <c r="G198" s="5"/>
    </row>
    <row r="199" spans="5:7" ht="12.75">
      <c r="E199" s="5"/>
      <c r="F199" s="5"/>
      <c r="G199" s="5"/>
    </row>
    <row r="200" spans="5:7" ht="12.75">
      <c r="E200" s="5"/>
      <c r="F200" s="5"/>
      <c r="G200" s="5"/>
    </row>
    <row r="201" spans="5:7" ht="12.75">
      <c r="E201" s="5"/>
      <c r="F201" s="5"/>
      <c r="G201" s="5"/>
    </row>
    <row r="202" spans="5:7" ht="12.75">
      <c r="E202" s="5"/>
      <c r="F202" s="5"/>
      <c r="G202" s="5"/>
    </row>
    <row r="203" spans="5:7" ht="12.75">
      <c r="E203" s="5"/>
      <c r="F203" s="5"/>
      <c r="G203" s="5"/>
    </row>
    <row r="204" spans="5:7" ht="12.75">
      <c r="E204" s="5"/>
      <c r="F204" s="5"/>
      <c r="G204" s="5"/>
    </row>
    <row r="205" spans="5:7" ht="12.75">
      <c r="E205" s="5"/>
      <c r="F205" s="5"/>
      <c r="G205" s="5"/>
    </row>
    <row r="206" spans="5:7" ht="12.75">
      <c r="E206" s="5"/>
      <c r="F206" s="5"/>
      <c r="G206" s="5"/>
    </row>
    <row r="207" spans="5:7" ht="12.75">
      <c r="E207" s="5"/>
      <c r="F207" s="5"/>
      <c r="G207" s="5"/>
    </row>
    <row r="208" spans="5:7" ht="12.75">
      <c r="E208" s="5"/>
      <c r="F208" s="5"/>
      <c r="G208" s="5"/>
    </row>
    <row r="209" spans="5:7" ht="12.75">
      <c r="E209" s="5"/>
      <c r="F209" s="5"/>
      <c r="G209" s="5"/>
    </row>
    <row r="210" spans="5:7" ht="12.75">
      <c r="E210" s="5"/>
      <c r="F210" s="5"/>
      <c r="G210" s="5"/>
    </row>
    <row r="211" spans="5:7" ht="12.75">
      <c r="E211" s="5"/>
      <c r="F211" s="5"/>
      <c r="G211" s="5"/>
    </row>
    <row r="212" spans="5:7" ht="12.75">
      <c r="E212" s="5"/>
      <c r="F212" s="5"/>
      <c r="G212" s="5"/>
    </row>
    <row r="213" spans="5:7" ht="12.75">
      <c r="E213" s="5"/>
      <c r="F213" s="5"/>
      <c r="G213" s="5"/>
    </row>
    <row r="214" spans="5:7" ht="12.75">
      <c r="E214" s="5"/>
      <c r="F214" s="5"/>
      <c r="G214" s="5"/>
    </row>
    <row r="215" spans="5:7" ht="12.75">
      <c r="E215" s="5"/>
      <c r="F215" s="5"/>
      <c r="G215" s="5"/>
    </row>
    <row r="216" spans="5:7" ht="12.75">
      <c r="E216" s="5"/>
      <c r="F216" s="5"/>
      <c r="G216" s="5"/>
    </row>
    <row r="217" spans="5:7" ht="12.75">
      <c r="E217" s="5"/>
      <c r="F217" s="5"/>
      <c r="G217" s="5"/>
    </row>
    <row r="218" spans="5:7" ht="12.75">
      <c r="E218" s="5"/>
      <c r="F218" s="5"/>
      <c r="G218" s="5"/>
    </row>
    <row r="219" spans="5:7" ht="12.75">
      <c r="E219" s="5"/>
      <c r="F219" s="5"/>
      <c r="G219" s="5"/>
    </row>
    <row r="220" spans="5:7" ht="12.75">
      <c r="E220" s="5"/>
      <c r="F220" s="5"/>
      <c r="G220" s="5"/>
    </row>
    <row r="221" spans="5:7" ht="12.75">
      <c r="E221" s="5"/>
      <c r="F221" s="5"/>
      <c r="G221" s="5"/>
    </row>
    <row r="222" spans="5:7" ht="12.75">
      <c r="E222" s="5"/>
      <c r="F222" s="5"/>
      <c r="G222" s="5"/>
    </row>
    <row r="223" spans="5:7" ht="12.75">
      <c r="E223" s="5"/>
      <c r="F223" s="5"/>
      <c r="G223" s="5"/>
    </row>
    <row r="224" spans="5:7" ht="12.75">
      <c r="E224" s="5"/>
      <c r="F224" s="5"/>
      <c r="G224" s="5"/>
    </row>
    <row r="225" spans="5:7" ht="12.75">
      <c r="E225" s="5"/>
      <c r="F225" s="5"/>
      <c r="G225" s="5"/>
    </row>
    <row r="226" spans="5:7" ht="12.75">
      <c r="E226" s="5"/>
      <c r="F226" s="5"/>
      <c r="G226" s="5"/>
    </row>
    <row r="227" spans="5:7" ht="12.75">
      <c r="E227" s="5"/>
      <c r="F227" s="5"/>
      <c r="G227" s="5"/>
    </row>
    <row r="228" spans="5:7" ht="12.75">
      <c r="E228" s="5"/>
      <c r="F228" s="5"/>
      <c r="G228" s="5"/>
    </row>
    <row r="229" spans="5:7" ht="12.75">
      <c r="E229" s="5"/>
      <c r="F229" s="5"/>
      <c r="G229" s="5"/>
    </row>
    <row r="230" spans="5:7" ht="12.75">
      <c r="E230" s="5"/>
      <c r="F230" s="5"/>
      <c r="G230" s="5"/>
    </row>
    <row r="231" spans="5:7" ht="12.75">
      <c r="E231" s="5"/>
      <c r="F231" s="5"/>
      <c r="G231" s="5"/>
    </row>
    <row r="232" spans="5:7" ht="12.75">
      <c r="E232" s="5"/>
      <c r="F232" s="5"/>
      <c r="G232" s="5"/>
    </row>
    <row r="233" spans="5:7" ht="12.75">
      <c r="E233" s="5"/>
      <c r="F233" s="5"/>
      <c r="G233" s="5"/>
    </row>
    <row r="234" spans="5:7" ht="12.75">
      <c r="E234" s="5"/>
      <c r="F234" s="5"/>
      <c r="G234" s="5"/>
    </row>
    <row r="235" spans="5:7" ht="12.75">
      <c r="E235" s="5"/>
      <c r="F235" s="5"/>
      <c r="G235" s="5"/>
    </row>
    <row r="236" spans="5:7" ht="12.75">
      <c r="E236" s="5"/>
      <c r="F236" s="5"/>
      <c r="G236" s="5"/>
    </row>
    <row r="237" spans="5:7" ht="12.75">
      <c r="E237" s="5"/>
      <c r="F237" s="5"/>
      <c r="G237" s="5"/>
    </row>
    <row r="238" spans="5:7" ht="12.75">
      <c r="E238" s="5"/>
      <c r="F238" s="5"/>
      <c r="G238" s="5"/>
    </row>
    <row r="239" spans="5:7" ht="12.75">
      <c r="E239" s="5"/>
      <c r="F239" s="5"/>
      <c r="G239" s="5"/>
    </row>
    <row r="240" spans="5:7" ht="12.75">
      <c r="E240" s="5"/>
      <c r="F240" s="5"/>
      <c r="G240" s="5"/>
    </row>
    <row r="241" spans="5:7" ht="12.75">
      <c r="E241" s="5"/>
      <c r="F241" s="5"/>
      <c r="G241" s="5"/>
    </row>
    <row r="242" spans="5:7" ht="12.75">
      <c r="E242" s="5"/>
      <c r="F242" s="5"/>
      <c r="G242" s="5"/>
    </row>
    <row r="243" spans="5:7" ht="12.75">
      <c r="E243" s="5"/>
      <c r="F243" s="5"/>
      <c r="G243" s="5"/>
    </row>
    <row r="244" spans="5:7" ht="12.75">
      <c r="E244" s="5"/>
      <c r="F244" s="5"/>
      <c r="G244" s="5"/>
    </row>
    <row r="245" spans="5:7" ht="12.75">
      <c r="E245" s="5"/>
      <c r="F245" s="5"/>
      <c r="G245" s="5"/>
    </row>
    <row r="246" spans="5:7" ht="12.75">
      <c r="E246" s="5"/>
      <c r="F246" s="5"/>
      <c r="G246" s="5"/>
    </row>
    <row r="247" spans="5:7" ht="12.75">
      <c r="E247" s="5"/>
      <c r="F247" s="5"/>
      <c r="G247" s="5"/>
    </row>
    <row r="248" spans="5:7" ht="12.75">
      <c r="E248" s="5"/>
      <c r="F248" s="5"/>
      <c r="G248" s="5"/>
    </row>
    <row r="249" spans="5:7" ht="12.75">
      <c r="E249" s="5"/>
      <c r="F249" s="5"/>
      <c r="G249" s="5"/>
    </row>
    <row r="250" spans="5:7" ht="12.75">
      <c r="E250" s="5"/>
      <c r="F250" s="5"/>
      <c r="G250" s="5"/>
    </row>
    <row r="251" spans="5:7" ht="12.75">
      <c r="E251" s="5"/>
      <c r="F251" s="5"/>
      <c r="G251" s="5"/>
    </row>
    <row r="252" spans="5:7" ht="12.75">
      <c r="E252" s="5"/>
      <c r="F252" s="5"/>
      <c r="G252" s="5"/>
    </row>
    <row r="253" spans="5:7" ht="12.75">
      <c r="E253" s="5"/>
      <c r="F253" s="5"/>
      <c r="G253" s="5"/>
    </row>
    <row r="254" spans="5:7" ht="12.75">
      <c r="E254" s="5"/>
      <c r="F254" s="5"/>
      <c r="G254" s="5"/>
    </row>
    <row r="255" spans="5:7" ht="12.75">
      <c r="E255" s="5"/>
      <c r="F255" s="5"/>
      <c r="G255" s="5"/>
    </row>
    <row r="256" spans="5:7" ht="12.75">
      <c r="E256" s="5"/>
      <c r="F256" s="5"/>
      <c r="G256" s="5"/>
    </row>
    <row r="257" spans="5:7" ht="12.75">
      <c r="E257" s="5"/>
      <c r="F257" s="5"/>
      <c r="G257" s="5"/>
    </row>
    <row r="258" spans="5:7" ht="12.75">
      <c r="E258" s="5"/>
      <c r="F258" s="5"/>
      <c r="G258" s="5"/>
    </row>
    <row r="259" spans="5:7" ht="12.75">
      <c r="E259" s="5"/>
      <c r="F259" s="5"/>
      <c r="G259" s="5"/>
    </row>
    <row r="260" spans="5:7" ht="12.75">
      <c r="E260" s="5"/>
      <c r="F260" s="5"/>
      <c r="G260" s="5"/>
    </row>
    <row r="261" spans="5:7" ht="12.75">
      <c r="E261" s="5"/>
      <c r="F261" s="5"/>
      <c r="G261" s="5"/>
    </row>
    <row r="262" spans="5:7" ht="12.75">
      <c r="E262" s="5"/>
      <c r="F262" s="5"/>
      <c r="G262" s="5"/>
    </row>
    <row r="263" spans="5:7" ht="12.75">
      <c r="E263" s="5"/>
      <c r="F263" s="5"/>
      <c r="G263" s="5"/>
    </row>
    <row r="264" spans="5:7" ht="12.75">
      <c r="E264" s="5"/>
      <c r="F264" s="5"/>
      <c r="G264" s="5"/>
    </row>
    <row r="265" spans="5:7" ht="12.75">
      <c r="E265" s="5"/>
      <c r="F265" s="5"/>
      <c r="G265" s="5"/>
    </row>
    <row r="266" spans="5:7" ht="12.75">
      <c r="E266" s="5"/>
      <c r="F266" s="5"/>
      <c r="G266" s="5"/>
    </row>
    <row r="267" spans="5:7" ht="12.75">
      <c r="E267" s="5"/>
      <c r="F267" s="5"/>
      <c r="G267" s="5"/>
    </row>
    <row r="268" spans="5:7" ht="12.75">
      <c r="E268" s="5"/>
      <c r="F268" s="5"/>
      <c r="G268" s="5"/>
    </row>
    <row r="269" spans="5:7" ht="12.75">
      <c r="E269" s="5"/>
      <c r="F269" s="5"/>
      <c r="G269" s="5"/>
    </row>
    <row r="270" spans="5:7" ht="12.75">
      <c r="E270" s="5"/>
      <c r="F270" s="5"/>
      <c r="G270" s="5"/>
    </row>
    <row r="271" spans="5:7" ht="12.75">
      <c r="E271" s="5"/>
      <c r="F271" s="5"/>
      <c r="G271" s="5"/>
    </row>
    <row r="272" spans="5:7" ht="12.75">
      <c r="E272" s="5"/>
      <c r="F272" s="5"/>
      <c r="G272" s="5"/>
    </row>
    <row r="273" spans="5:7" ht="12.75">
      <c r="E273" s="5"/>
      <c r="F273" s="5"/>
      <c r="G273" s="5"/>
    </row>
    <row r="274" spans="5:7" ht="12.75">
      <c r="E274" s="5"/>
      <c r="F274" s="5"/>
      <c r="G274" s="5"/>
    </row>
    <row r="275" spans="5:7" ht="12.75">
      <c r="E275" s="5"/>
      <c r="F275" s="5"/>
      <c r="G275" s="5"/>
    </row>
  </sheetData>
  <sheetProtection/>
  <mergeCells count="2">
    <mergeCell ref="A65:D65"/>
    <mergeCell ref="A1:H1"/>
  </mergeCells>
  <printOptions/>
  <pageMargins left="0.7874015748031497" right="0.7874015748031497" top="0.984251968503937" bottom="0.5905511811023623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zoomScalePageLayoutView="0" workbookViewId="0" topLeftCell="A1">
      <selection activeCell="B8" sqref="B8"/>
    </sheetView>
  </sheetViews>
  <sheetFormatPr defaultColWidth="9.00390625" defaultRowHeight="12.75"/>
  <cols>
    <col min="1" max="1" width="27.25390625" style="0" customWidth="1"/>
    <col min="2" max="2" width="38.75390625" style="0" customWidth="1"/>
    <col min="3" max="3" width="18.00390625" style="0" customWidth="1"/>
    <col min="4" max="4" width="14.25390625" style="0" customWidth="1"/>
    <col min="5" max="5" width="13.875" style="0" customWidth="1"/>
    <col min="6" max="6" width="18.875" style="0" customWidth="1"/>
  </cols>
  <sheetData>
    <row r="1" spans="1:6" ht="44.25" customHeight="1" thickBot="1">
      <c r="A1" s="73" t="s">
        <v>179</v>
      </c>
      <c r="B1" s="73"/>
      <c r="C1" s="73"/>
      <c r="D1" s="73"/>
      <c r="E1" s="73"/>
      <c r="F1" s="73"/>
    </row>
    <row r="2" spans="1:6" ht="78.75" customHeight="1">
      <c r="A2" s="45" t="s">
        <v>105</v>
      </c>
      <c r="B2" s="46" t="s">
        <v>106</v>
      </c>
      <c r="C2" s="47" t="s">
        <v>180</v>
      </c>
      <c r="D2" s="47" t="s">
        <v>181</v>
      </c>
      <c r="E2" s="47" t="s">
        <v>182</v>
      </c>
      <c r="F2" s="48" t="s">
        <v>177</v>
      </c>
    </row>
    <row r="3" spans="1:6" ht="44.25" customHeight="1">
      <c r="A3" s="49" t="s">
        <v>107</v>
      </c>
      <c r="B3" s="43" t="s">
        <v>108</v>
      </c>
      <c r="C3" s="44">
        <f>C4</f>
        <v>-30726.800000000003</v>
      </c>
      <c r="D3" s="44">
        <f>D4</f>
        <v>35979.90000000001</v>
      </c>
      <c r="E3" s="44">
        <f>E4</f>
        <v>5253.100000000035</v>
      </c>
      <c r="F3" s="50">
        <f>F4</f>
        <v>98.3818709617012</v>
      </c>
    </row>
    <row r="4" spans="1:6" ht="34.5" customHeight="1">
      <c r="A4" s="41" t="s">
        <v>109</v>
      </c>
      <c r="B4" s="3" t="s">
        <v>110</v>
      </c>
      <c r="C4" s="15">
        <f>C9-C5</f>
        <v>-30726.800000000003</v>
      </c>
      <c r="D4" s="15">
        <f>D9-D5</f>
        <v>35979.90000000001</v>
      </c>
      <c r="E4" s="15">
        <f>E9-E5</f>
        <v>5253.100000000035</v>
      </c>
      <c r="F4" s="4">
        <f>E4/5339.5*100</f>
        <v>98.3818709617012</v>
      </c>
    </row>
    <row r="5" spans="1:6" ht="19.5" customHeight="1">
      <c r="A5" s="41" t="s">
        <v>111</v>
      </c>
      <c r="B5" s="3" t="s">
        <v>112</v>
      </c>
      <c r="C5" s="15">
        <f aca="true" t="shared" si="0" ref="C5:E7">C6</f>
        <v>134791</v>
      </c>
      <c r="D5" s="15">
        <f t="shared" si="0"/>
        <v>46229.8</v>
      </c>
      <c r="E5" s="15">
        <f t="shared" si="0"/>
        <v>181020.8</v>
      </c>
      <c r="F5" s="4">
        <f>F7</f>
        <v>98.94853299691053</v>
      </c>
    </row>
    <row r="6" spans="1:6" ht="21.75" customHeight="1">
      <c r="A6" s="41" t="s">
        <v>113</v>
      </c>
      <c r="B6" s="37" t="s">
        <v>114</v>
      </c>
      <c r="C6" s="15">
        <f t="shared" si="0"/>
        <v>134791</v>
      </c>
      <c r="D6" s="15">
        <f t="shared" si="0"/>
        <v>46229.8</v>
      </c>
      <c r="E6" s="15">
        <f t="shared" si="0"/>
        <v>181020.8</v>
      </c>
      <c r="F6" s="4">
        <f>F7</f>
        <v>98.94853299691053</v>
      </c>
    </row>
    <row r="7" spans="1:6" ht="30.75" customHeight="1">
      <c r="A7" s="41" t="s">
        <v>115</v>
      </c>
      <c r="B7" s="37" t="s">
        <v>116</v>
      </c>
      <c r="C7" s="15">
        <f t="shared" si="0"/>
        <v>134791</v>
      </c>
      <c r="D7" s="15">
        <f t="shared" si="0"/>
        <v>46229.8</v>
      </c>
      <c r="E7" s="15">
        <f t="shared" si="0"/>
        <v>181020.8</v>
      </c>
      <c r="F7" s="4">
        <f>F8</f>
        <v>98.94853299691053</v>
      </c>
    </row>
    <row r="8" spans="1:6" ht="57" customHeight="1">
      <c r="A8" s="42" t="s">
        <v>117</v>
      </c>
      <c r="B8" s="37" t="s">
        <v>118</v>
      </c>
      <c r="C8" s="15">
        <f>'Приложение 1'!C17</f>
        <v>134791</v>
      </c>
      <c r="D8" s="15">
        <f>'Приложение 1'!D17</f>
        <v>46229.8</v>
      </c>
      <c r="E8" s="15">
        <f>C8+D8</f>
        <v>181020.8</v>
      </c>
      <c r="F8" s="4">
        <f>E8/182944.4*100</f>
        <v>98.94853299691053</v>
      </c>
    </row>
    <row r="9" spans="1:6" ht="18" customHeight="1">
      <c r="A9" s="41" t="s">
        <v>119</v>
      </c>
      <c r="B9" s="3" t="s">
        <v>120</v>
      </c>
      <c r="C9" s="15">
        <f aca="true" t="shared" si="1" ref="C9:F11">C10</f>
        <v>104064.2</v>
      </c>
      <c r="D9" s="15">
        <f t="shared" si="1"/>
        <v>82209.70000000001</v>
      </c>
      <c r="E9" s="15">
        <f t="shared" si="1"/>
        <v>186273.90000000002</v>
      </c>
      <c r="F9" s="4">
        <f t="shared" si="1"/>
        <v>98.93246315802892</v>
      </c>
    </row>
    <row r="10" spans="1:6" ht="25.5">
      <c r="A10" s="41" t="s">
        <v>121</v>
      </c>
      <c r="B10" s="37" t="s">
        <v>122</v>
      </c>
      <c r="C10" s="15">
        <f t="shared" si="1"/>
        <v>104064.2</v>
      </c>
      <c r="D10" s="15">
        <f t="shared" si="1"/>
        <v>82209.70000000001</v>
      </c>
      <c r="E10" s="15">
        <f t="shared" si="1"/>
        <v>186273.90000000002</v>
      </c>
      <c r="F10" s="4">
        <f t="shared" si="1"/>
        <v>98.93246315802892</v>
      </c>
    </row>
    <row r="11" spans="1:6" ht="31.5" customHeight="1">
      <c r="A11" s="41" t="s">
        <v>123</v>
      </c>
      <c r="B11" s="37" t="s">
        <v>124</v>
      </c>
      <c r="C11" s="15">
        <f t="shared" si="1"/>
        <v>104064.2</v>
      </c>
      <c r="D11" s="15">
        <f t="shared" si="1"/>
        <v>82209.70000000001</v>
      </c>
      <c r="E11" s="15">
        <f t="shared" si="1"/>
        <v>186273.90000000002</v>
      </c>
      <c r="F11" s="4">
        <f t="shared" si="1"/>
        <v>98.93246315802892</v>
      </c>
    </row>
    <row r="12" spans="1:6" ht="66" customHeight="1">
      <c r="A12" s="42" t="s">
        <v>125</v>
      </c>
      <c r="B12" s="37" t="s">
        <v>126</v>
      </c>
      <c r="C12" s="15">
        <f>'Приложение 2'!E65</f>
        <v>104064.2</v>
      </c>
      <c r="D12" s="15">
        <f>'Приложение 2'!F65</f>
        <v>82209.70000000001</v>
      </c>
      <c r="E12" s="15">
        <f>C12+D12</f>
        <v>186273.90000000002</v>
      </c>
      <c r="F12" s="4">
        <f>E12/188283.9*100</f>
        <v>98.93246315802892</v>
      </c>
    </row>
    <row r="13" spans="1:6" ht="19.5" thickBot="1">
      <c r="A13" s="71"/>
      <c r="B13" s="72"/>
      <c r="C13" s="51">
        <f>C4</f>
        <v>-30726.800000000003</v>
      </c>
      <c r="D13" s="51">
        <f>D4</f>
        <v>35979.90000000001</v>
      </c>
      <c r="E13" s="51">
        <f>E3</f>
        <v>5253.100000000035</v>
      </c>
      <c r="F13" s="52">
        <f>F3</f>
        <v>98.3818709617012</v>
      </c>
    </row>
    <row r="15" spans="1:4" ht="15.75">
      <c r="A15" s="54" t="s">
        <v>142</v>
      </c>
      <c r="B15" s="54"/>
      <c r="D15" s="54" t="s">
        <v>143</v>
      </c>
    </row>
    <row r="22" ht="12.75">
      <c r="F22" s="5"/>
    </row>
  </sheetData>
  <sheetProtection/>
  <mergeCells count="2">
    <mergeCell ref="A13:B13"/>
    <mergeCell ref="A1:F1"/>
  </mergeCells>
  <printOptions/>
  <pageMargins left="0.75" right="0.75" top="1" bottom="1" header="0.5" footer="0.5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Яцунок Н.А.</dc:creator>
  <cp:keywords/>
  <dc:description/>
  <cp:lastModifiedBy>Anna</cp:lastModifiedBy>
  <cp:lastPrinted>2020-11-18T13:06:46Z</cp:lastPrinted>
  <dcterms:created xsi:type="dcterms:W3CDTF">2009-09-03T07:45:13Z</dcterms:created>
  <dcterms:modified xsi:type="dcterms:W3CDTF">2023-10-24T13:20:38Z</dcterms:modified>
  <cp:category/>
  <cp:version/>
  <cp:contentType/>
  <cp:contentStatus/>
</cp:coreProperties>
</file>